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2654740e36053c/Documentos/Câmara Municipal de Ponte Nova/Obras da Câmara/PROSPECÇÃO GEOTÉCNICA/Planilhas e textos - Reforma Câmara Ponte Nova/"/>
    </mc:Choice>
  </mc:AlternateContent>
  <xr:revisionPtr revIDLastSave="60" documentId="8_{2E897321-941C-4437-81CC-2E7071139E5C}" xr6:coauthVersionLast="47" xr6:coauthVersionMax="47" xr10:uidLastSave="{10F854F8-617A-4DFD-8C95-0CB212CA2DE8}"/>
  <bookViews>
    <workbookView xWindow="-108" yWindow="-108" windowWidth="23256" windowHeight="12456" xr2:uid="{D7A30348-B08B-4D1D-BCFE-ADA3D6DE6DE1}"/>
  </bookViews>
  <sheets>
    <sheet name="ORÇAMENTO" sheetId="1" r:id="rId1"/>
    <sheet name="CÁLCULO" sheetId="2" r:id="rId2"/>
    <sheet name="CRONOGRAMA" sheetId="3" r:id="rId3"/>
    <sheet name="BDI" sheetId="4" r:id="rId4"/>
    <sheet name="COMPOSIÇÕES" sheetId="6" r:id="rId5"/>
    <sheet name="COTAÇÕES" sheetId="5" r:id="rId6"/>
  </sheets>
  <externalReferences>
    <externalReference r:id="rId7"/>
  </externalReferences>
  <definedNames>
    <definedName name="CÓDIGO">ORÇAMENTO!$C$13:$C$17</definedName>
    <definedName name="DESCRIÇÃO">ORÇAMENTO!$D$13:$D$17</definedName>
    <definedName name="EMPRESAS">OFFSET(COTAÇÕES!$C$6,1,0):OFFSET(COTAÇÕES!$H$60,-1,0)</definedName>
    <definedName name="INDICES">OFFSET(COTAÇÕES!#REF!,1,0):OFFSET(COTAÇÕES!#REF!,-1,0)</definedName>
    <definedName name="ITEM">ORÇAMENTO!$B$13:$B$17</definedName>
    <definedName name="ORÇAMENTO.BancoRef" hidden="1">ORÇAMENTO!$F$8</definedName>
    <definedName name="QUANTIDADE">ORÇAMENTO!$F$13:$F$17</definedName>
    <definedName name="REFERENCIA.Descricao" hidden="1">IF(ISNUMBER(ORÇAMENTO!$AF1),OFFSET(INDIRECT(ORÇAMENTO.BancoRef),ORÇAMENTO!$AF1-1,3,1),ORÇAMENTO!$AF1)</definedName>
    <definedName name="REFERENCIA.Unidade" hidden="1">IF(ISNUMBER(ORÇAMENTO!$AF1),OFFSET(INDIRECT(ORÇAMENTO.BancoRef),ORÇAMENTO!$AF1-1,4,1),"-")</definedName>
    <definedName name="TIPOORCAMENTO" hidden="1">IF(VALUE([1]MENU!$O$3)=2,"Licitado","Proposto")</definedName>
    <definedName name="_xlnm.Print_Titles" localSheetId="1">CÁLCULO!$1:$13</definedName>
    <definedName name="_xlnm.Print_Titles" localSheetId="5">COTAÇÕES!$1:$4</definedName>
    <definedName name="_xlnm.Print_Titles" localSheetId="0">ORÇAMENTO!$1:$13</definedName>
    <definedName name="UNIDADE">ORÇAMENTO!$E$13:$E$17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D16" i="2" l="1"/>
  <c r="C16" i="2"/>
  <c r="E16" i="2"/>
  <c r="F16" i="2"/>
  <c r="F22" i="6"/>
  <c r="F21" i="6"/>
  <c r="B19" i="6"/>
  <c r="B10" i="3"/>
  <c r="F25" i="5"/>
  <c r="F7" i="3"/>
  <c r="D15" i="2"/>
  <c r="D14" i="2"/>
  <c r="F15" i="2" l="1"/>
  <c r="E15" i="2"/>
  <c r="C15" i="2"/>
  <c r="B27" i="1"/>
  <c r="B22" i="6" s="1"/>
  <c r="F52" i="5"/>
  <c r="F51" i="5"/>
  <c r="B49" i="5"/>
  <c r="B52" i="5" l="1"/>
  <c r="F36" i="5"/>
  <c r="D15" i="4"/>
  <c r="D12" i="4"/>
  <c r="E33" i="4"/>
  <c r="E32" i="4"/>
  <c r="B30" i="4"/>
  <c r="B33" i="4"/>
  <c r="F25" i="2"/>
  <c r="F24" i="2"/>
  <c r="B25" i="2"/>
  <c r="B22" i="2"/>
  <c r="G7" i="2"/>
  <c r="D11" i="2"/>
  <c r="D10" i="2"/>
  <c r="D9" i="2"/>
  <c r="C8" i="2"/>
  <c r="C7" i="2"/>
  <c r="B6" i="2"/>
  <c r="F22" i="3"/>
  <c r="F21" i="3"/>
  <c r="B22" i="3"/>
  <c r="B19" i="3"/>
  <c r="L7" i="3"/>
  <c r="K6" i="3"/>
  <c r="C7" i="3"/>
  <c r="B6" i="3"/>
  <c r="C10" i="3"/>
  <c r="D22" i="4" l="1"/>
  <c r="I10" i="1" s="1"/>
  <c r="H16" i="1" l="1"/>
  <c r="I16" i="1" s="1"/>
  <c r="H15" i="1"/>
  <c r="I15" i="1" l="1"/>
  <c r="I17" i="1" l="1"/>
  <c r="I18" i="1" s="1"/>
  <c r="G6" i="3" l="1"/>
  <c r="F11" i="3"/>
  <c r="F13" i="3" s="1"/>
  <c r="G11" i="3" l="1"/>
  <c r="G13" i="3" s="1"/>
  <c r="F12" i="3"/>
  <c r="F10" i="3"/>
  <c r="G12" i="3" l="1"/>
</calcChain>
</file>

<file path=xl/sharedStrings.xml><?xml version="1.0" encoding="utf-8"?>
<sst xmlns="http://schemas.openxmlformats.org/spreadsheetml/2006/main" count="268" uniqueCount="140">
  <si>
    <t>ITEM</t>
  </si>
  <si>
    <t>CÓDIGO</t>
  </si>
  <si>
    <t>DESCRIÇÃO</t>
  </si>
  <si>
    <t>QUANTIDADE</t>
  </si>
  <si>
    <t>UNIDADE</t>
  </si>
  <si>
    <t>PREÇO UNITÁRIO S/ BDI</t>
  </si>
  <si>
    <t>PREÇO UNITÁRIO C/ BDI</t>
  </si>
  <si>
    <t>PREÇO TOTAL</t>
  </si>
  <si>
    <t>REVISÃO 1</t>
  </si>
  <si>
    <t>BDI</t>
  </si>
  <si>
    <t>( X ) INDIRETA</t>
  </si>
  <si>
    <t>(   ) DIRETA</t>
  </si>
  <si>
    <t>TABELA E MÊS DE REFERÊNCIA:</t>
  </si>
  <si>
    <t>S/ DESONERAÇÃO</t>
  </si>
  <si>
    <t xml:space="preserve">OBRA: </t>
  </si>
  <si>
    <t>CÂMARA MUNICIPAL DE PONTE NOVA - MG</t>
  </si>
  <si>
    <t>LOCAL:</t>
  </si>
  <si>
    <t>DATA:</t>
  </si>
  <si>
    <t>FORMA DE EXECUÇÃO</t>
  </si>
  <si>
    <t>PLANILHA ORÇAMENTÁRIA DE CUSTOS</t>
  </si>
  <si>
    <t>ANEXO I</t>
  </si>
  <si>
    <t>1.1</t>
  </si>
  <si>
    <t>m</t>
  </si>
  <si>
    <t>Total item 1</t>
  </si>
  <si>
    <t>TOTAL GERAL DA OBRA =</t>
  </si>
  <si>
    <t>Ponte Nova / MG</t>
  </si>
  <si>
    <t>Local</t>
  </si>
  <si>
    <t>Data</t>
  </si>
  <si>
    <t>Responsável Técnico</t>
  </si>
  <si>
    <t>Nome:</t>
  </si>
  <si>
    <t>Leonardo de Araujo Silva</t>
  </si>
  <si>
    <t>237932</t>
  </si>
  <si>
    <t>PLANILHA MEMÓRIA DE CÁLCULO DE QUANTITATIVOS</t>
  </si>
  <si>
    <t>MEMÓRIA DE CÁLCULO</t>
  </si>
  <si>
    <t>TOTAL</t>
  </si>
  <si>
    <t>ETAPAS/DESCRIÇÃO</t>
  </si>
  <si>
    <t>FÍSICO/ FINANCEIRO</t>
  </si>
  <si>
    <t>TOTAL ETAPAS</t>
  </si>
  <si>
    <t>VALOR DA OBRA:</t>
  </si>
  <si>
    <t>PRAZO DE EXECUÇÃO:</t>
  </si>
  <si>
    <t>Físico %</t>
  </si>
  <si>
    <t>Financeiro</t>
  </si>
  <si>
    <t>OBRA:</t>
  </si>
  <si>
    <t>CRONOGRAMA FÍSICO-FINANCEIRO</t>
  </si>
  <si>
    <t>ANEXO III</t>
  </si>
  <si>
    <t>BDI (CONFORME ACÓRDÃO Nº 2622/13 e LEI Nº 13.161 DE 31/08/15)</t>
  </si>
  <si>
    <t>DISCRIMINAÇÃO DAS PARCELAS</t>
  </si>
  <si>
    <t>SIGLA</t>
  </si>
  <si>
    <t>CONSTRUÇÃO DE EDIFÍCIOS</t>
  </si>
  <si>
    <t>(ISS = 5%)</t>
  </si>
  <si>
    <t>INCIDÊNCIA</t>
  </si>
  <si>
    <t>CUSTO DIRETO</t>
  </si>
  <si>
    <t>CD</t>
  </si>
  <si>
    <t>ADMINISTRAÇÃO CENTRAL</t>
  </si>
  <si>
    <t>AC</t>
  </si>
  <si>
    <t>LUCRO</t>
  </si>
  <si>
    <t>L</t>
  </si>
  <si>
    <t>DESPESAS FINANCEIRAS</t>
  </si>
  <si>
    <t>DF</t>
  </si>
  <si>
    <t>SEGUROS, GARANTIAS E RISCO</t>
  </si>
  <si>
    <t>RISCO(*)</t>
  </si>
  <si>
    <t>R</t>
  </si>
  <si>
    <t>TRIBUTOS</t>
  </si>
  <si>
    <t>I</t>
  </si>
  <si>
    <t>PV</t>
  </si>
  <si>
    <t>ISS</t>
  </si>
  <si>
    <t>PIS</t>
  </si>
  <si>
    <t>COFINS</t>
  </si>
  <si>
    <t>CPRB</t>
  </si>
  <si>
    <t>INSS</t>
  </si>
  <si>
    <t>FÓRMULA DO BDI</t>
  </si>
  <si>
    <t>BDI =</t>
  </si>
  <si>
    <t>OBSERVAÇÕES</t>
  </si>
  <si>
    <t>QUANTO AO ISS O TCU MANDA OBSERVAR A LEGISLAÇÃO DO MUNICÍPIO. NO REFERIDO ACÓRDÃO O TCU PARTIU DA PREMISSA DE INCIDÊNCIA DO ISS EM 50% DO PREÇO DE VENDA, COM PERCENTUAIS DE 2%, 3% E 5%.</t>
  </si>
  <si>
    <t>SG</t>
  </si>
  <si>
    <t>ANEXO IV</t>
  </si>
  <si>
    <t>S + G + R</t>
  </si>
  <si>
    <t>SEGUROS E GARANTIAS</t>
  </si>
  <si>
    <t>un</t>
  </si>
  <si>
    <t>EMPRESAS FORNECEDORAS:</t>
  </si>
  <si>
    <t>EMPRESAS</t>
  </si>
  <si>
    <t>CNPJ</t>
  </si>
  <si>
    <t>NOME</t>
  </si>
  <si>
    <t>FONE</t>
  </si>
  <si>
    <t>CONTATO</t>
  </si>
  <si>
    <t>E001</t>
  </si>
  <si>
    <t>E002</t>
  </si>
  <si>
    <t>E003</t>
  </si>
  <si>
    <t>E004</t>
  </si>
  <si>
    <t>E005</t>
  </si>
  <si>
    <t>E006</t>
  </si>
  <si>
    <t>E007</t>
  </si>
  <si>
    <t/>
  </si>
  <si>
    <t>E008</t>
  </si>
  <si>
    <t>E009</t>
  </si>
  <si>
    <t>E010</t>
  </si>
  <si>
    <t>E011</t>
  </si>
  <si>
    <t>E012</t>
  </si>
  <si>
    <t>E013</t>
  </si>
  <si>
    <t>E014</t>
  </si>
  <si>
    <t>E015</t>
  </si>
  <si>
    <t>COTAÇÕES:</t>
  </si>
  <si>
    <t>FONTE</t>
  </si>
  <si>
    <t>MEDIANA</t>
  </si>
  <si>
    <t>COTAÇÃO</t>
  </si>
  <si>
    <t>CT-01</t>
  </si>
  <si>
    <t>EMPRESA</t>
  </si>
  <si>
    <t>NOME DA EMPRESA</t>
  </si>
  <si>
    <t>COTAÇÕES</t>
  </si>
  <si>
    <t>DATA COTAÇÃO</t>
  </si>
  <si>
    <t>CT-02</t>
  </si>
  <si>
    <t>ANEXO V</t>
  </si>
  <si>
    <t>OBSERVAÇÕES: Cotação realizada por meio de recebimento de orçamento em arquivo pdf via e-mail</t>
  </si>
  <si>
    <t>ANEXO VI</t>
  </si>
  <si>
    <t>COMPOSIÇÕES</t>
  </si>
  <si>
    <t>COMPOSIÇÃO</t>
  </si>
  <si>
    <t>CP-01</t>
  </si>
  <si>
    <t>CUSTO UNIT. NÃO DESONER.</t>
  </si>
  <si>
    <t>COEFICIENTE</t>
  </si>
  <si>
    <t>CREA/MG:</t>
  </si>
  <si>
    <t>OBSERVAÇÕES: Cotação realizada no próprio site das lojas online</t>
  </si>
  <si>
    <t>1.2</t>
  </si>
  <si>
    <t>MOBILIZAÇÃO E DESMOBILIZAÇÃO DE EQUIPAMENTO DE SONDAGEM A PERCUSSÃO COM ENSAIO DE PENETRAÇÃO PADRÃO (SPT) - (CUSTO FIXO)</t>
  </si>
  <si>
    <t>SONDAGEM A PERCUSSÃO COM ENSAIO DE PENETRAÇÃO PADRÃO (SPT), DIÂMETRO 2.1/2", EXCLUSIVE MOBILIZAÇÃO E DESMOBILIZAÇÃO</t>
  </si>
  <si>
    <t>SICOR 
CO-28390</t>
  </si>
  <si>
    <t>SICOR 
CO-28388</t>
  </si>
  <si>
    <t>MOBILIZAÇÃO DOS EQUIPAMENTOS: 1 un</t>
  </si>
  <si>
    <t>SONDAGEM A PERCUSSÃO TIPO SPT</t>
  </si>
  <si>
    <t xml:space="preserve">SERVIÇO: </t>
  </si>
  <si>
    <t>PROSPECÇÃO GEOTÉCNICA TALUDE POSTERIOR À CÂMARA MUNICIPAL DE PONTE NOVA</t>
  </si>
  <si>
    <t>ANEXO II</t>
  </si>
  <si>
    <t>NUMERO DE FUROS x ESTIMATIVA DA PROFUNDIDADE: 5 x 10 = 50 m</t>
  </si>
  <si>
    <t>SICOR: ABRIL/2024        SINAPI: MAIO/2024</t>
  </si>
  <si>
    <t>1 MÊS</t>
  </si>
  <si>
    <t>MÊS 1</t>
  </si>
  <si>
    <t>MÊS 2</t>
  </si>
  <si>
    <t>MÊS 3</t>
  </si>
  <si>
    <t>MÊS 4</t>
  </si>
  <si>
    <t>MÊS 5</t>
  </si>
  <si>
    <t>MÊS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</si>
</sst>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F800]dddd\,\ mmmm\ dd\,\ yyyy"/>
    <numFmt numFmtId="165" formatCode="&quot;R$&quot;\ #,##0.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1F1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44" fontId="2" fillId="3" borderId="4" xfId="1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2" fillId="3" borderId="29" xfId="0" applyFont="1" applyFill="1" applyBorder="1" applyAlignment="1">
      <alignment horizontal="right" vertical="center"/>
    </xf>
    <xf numFmtId="44" fontId="2" fillId="3" borderId="4" xfId="1" applyFont="1" applyFill="1" applyBorder="1" applyAlignment="1">
      <alignment vertical="center"/>
    </xf>
    <xf numFmtId="0" fontId="0" fillId="0" borderId="38" xfId="0" applyBorder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4" fontId="0" fillId="0" borderId="38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2" fontId="0" fillId="0" borderId="29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9" xfId="0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0" fontId="0" fillId="0" borderId="34" xfId="2" applyNumberFormat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10" fontId="0" fillId="2" borderId="1" xfId="2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10" fontId="3" fillId="0" borderId="34" xfId="2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3" xfId="0" applyFont="1" applyBorder="1" applyAlignment="1">
      <alignment vertical="center" wrapText="1"/>
    </xf>
    <xf numFmtId="165" fontId="0" fillId="0" borderId="32" xfId="0" applyNumberForma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14" fontId="0" fillId="0" borderId="59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166" fontId="0" fillId="0" borderId="0" xfId="0" applyNumberFormat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6" borderId="22" xfId="0" applyFon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14" fontId="0" fillId="0" borderId="20" xfId="0" applyNumberFormat="1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0" fontId="3" fillId="0" borderId="34" xfId="2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5" fontId="3" fillId="0" borderId="27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4" fontId="0" fillId="0" borderId="10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10" fontId="0" fillId="0" borderId="8" xfId="2" applyNumberFormat="1" applyFont="1" applyBorder="1" applyAlignment="1">
      <alignment horizontal="left" vertical="center"/>
    </xf>
    <xf numFmtId="10" fontId="0" fillId="0" borderId="7" xfId="2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38" xfId="0" applyBorder="1" applyAlignment="1">
      <alignment vertical="center"/>
    </xf>
    <xf numFmtId="0" fontId="2" fillId="0" borderId="0" xfId="0" applyFont="1" applyAlignment="1">
      <alignment vertical="center"/>
    </xf>
    <xf numFmtId="14" fontId="0" fillId="0" borderId="38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17" xfId="0" applyNumberForma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165" fontId="0" fillId="0" borderId="17" xfId="1" applyNumberFormat="1" applyFont="1" applyBorder="1" applyAlignment="1">
      <alignment horizontal="left" vertical="center"/>
    </xf>
    <xf numFmtId="165" fontId="0" fillId="0" borderId="51" xfId="1" applyNumberFormat="1" applyFont="1" applyBorder="1" applyAlignment="1">
      <alignment horizontal="left" vertical="center"/>
    </xf>
    <xf numFmtId="10" fontId="2" fillId="3" borderId="56" xfId="2" applyNumberFormat="1" applyFont="1" applyFill="1" applyBorder="1" applyAlignment="1">
      <alignment horizontal="center" vertical="center"/>
    </xf>
    <xf numFmtId="10" fontId="2" fillId="3" borderId="57" xfId="2" applyNumberFormat="1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165" fontId="2" fillId="6" borderId="44" xfId="0" applyNumberFormat="1" applyFont="1" applyFill="1" applyBorder="1" applyAlignment="1">
      <alignment horizontal="center" vertical="center"/>
    </xf>
    <xf numFmtId="165" fontId="2" fillId="6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2" borderId="33" xfId="0" applyFont="1" applyFill="1" applyBorder="1" applyAlignment="1">
      <alignment vertical="center" wrapText="1"/>
    </xf>
    <xf numFmtId="0" fontId="2" fillId="2" borderId="60" xfId="0" applyFont="1" applyFill="1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4">
    <cellStyle name="Moeda" xfId="1" builtinId="4"/>
    <cellStyle name="Normal" xfId="0" builtinId="0"/>
    <cellStyle name="Normal 2 2" xfId="3" xr:uid="{97D50788-5F50-47A4-BEE1-B4C9AB8DEB7D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22860</xdr:rowOff>
    </xdr:from>
    <xdr:to>
      <xdr:col>6</xdr:col>
      <xdr:colOff>586740</xdr:colOff>
      <xdr:row>0</xdr:row>
      <xdr:rowOff>861060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486BD0-703D-4EFC-B5D0-8240613C8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85"/>
        <a:stretch/>
      </xdr:blipFill>
      <xdr:spPr bwMode="auto">
        <a:xfrm>
          <a:off x="6050280" y="22860"/>
          <a:ext cx="144018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22860</xdr:rowOff>
    </xdr:from>
    <xdr:to>
      <xdr:col>6</xdr:col>
      <xdr:colOff>586740</xdr:colOff>
      <xdr:row>0</xdr:row>
      <xdr:rowOff>861060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25306C-B456-40FA-9116-5C4730C07C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85"/>
        <a:stretch/>
      </xdr:blipFill>
      <xdr:spPr bwMode="auto">
        <a:xfrm>
          <a:off x="6050280" y="22860"/>
          <a:ext cx="144018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22860</xdr:rowOff>
    </xdr:from>
    <xdr:to>
      <xdr:col>9</xdr:col>
      <xdr:colOff>601980</xdr:colOff>
      <xdr:row>0</xdr:row>
      <xdr:rowOff>861060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3D4B22-5BCB-49A3-8CFC-3F7921942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85"/>
        <a:stretch/>
      </xdr:blipFill>
      <xdr:spPr bwMode="auto">
        <a:xfrm>
          <a:off x="7597140" y="22860"/>
          <a:ext cx="144018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22860</xdr:rowOff>
    </xdr:from>
    <xdr:to>
      <xdr:col>3</xdr:col>
      <xdr:colOff>1440180</xdr:colOff>
      <xdr:row>0</xdr:row>
      <xdr:rowOff>861060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8F384C-E3CD-422C-A7F8-9B795EC65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85"/>
        <a:stretch/>
      </xdr:blipFill>
      <xdr:spPr bwMode="auto">
        <a:xfrm>
          <a:off x="3550920" y="22860"/>
          <a:ext cx="1440180" cy="838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350520</xdr:colOff>
      <xdr:row>20</xdr:row>
      <xdr:rowOff>57150</xdr:rowOff>
    </xdr:from>
    <xdr:ext cx="2174763" cy="2696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B19689BD-2168-54DB-F690-FE0010B0E697}"/>
                </a:ext>
              </a:extLst>
            </xdr:cNvPr>
            <xdr:cNvSpPr txBox="1"/>
          </xdr:nvSpPr>
          <xdr:spPr>
            <a:xfrm>
              <a:off x="3901440" y="4088130"/>
              <a:ext cx="2174763" cy="26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pt-BR" sz="11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100" b="1" i="0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𝟏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+ (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𝐀𝐂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𝐒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𝐆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𝐑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)) 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𝐱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𝟏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𝐃𝐅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) 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𝐱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 (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𝟏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𝐋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100" b="1" i="0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𝟏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− (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𝐈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𝐂𝐏𝐑𝐁</m:t>
                      </m:r>
                      <m:r>
                        <a:rPr lang="pt-BR" sz="1100" b="1" i="0">
                          <a:latin typeface="Cambria Math" panose="02040503050406030204" pitchFamily="18" charset="0"/>
                        </a:rPr>
                        <m:t>))</m:t>
                      </m:r>
                    </m:den>
                  </m:f>
                </m:oMath>
              </a14:m>
              <a:r>
                <a:rPr lang="pt-BR" sz="1100" b="1" i="0">
                  <a:latin typeface="+mn-lt"/>
                </a:rPr>
                <a:t> - 1</a:t>
              </a:r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B19689BD-2168-54DB-F690-FE0010B0E697}"/>
                </a:ext>
              </a:extLst>
            </xdr:cNvPr>
            <xdr:cNvSpPr txBox="1"/>
          </xdr:nvSpPr>
          <xdr:spPr>
            <a:xfrm>
              <a:off x="3901440" y="4088130"/>
              <a:ext cx="2174763" cy="26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1" i="0">
                  <a:latin typeface="+mn-lt"/>
                </a:rPr>
                <a:t>((𝟏 + (𝐀𝐂 + 𝐒 + 𝐆 + 𝐑)) 𝐱 (𝟏 + 𝐃𝐅) 𝐱  (𝟏 + 𝐋))/((𝟏 - (𝐈 + 𝐂𝐏𝐑𝐁))) - 1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3246120</xdr:colOff>
      <xdr:row>0</xdr:row>
      <xdr:rowOff>22860</xdr:rowOff>
    </xdr:from>
    <xdr:to>
      <xdr:col>5</xdr:col>
      <xdr:colOff>617220</xdr:colOff>
      <xdr:row>0</xdr:row>
      <xdr:rowOff>861060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D08A61-F0CD-46EF-AF69-4E59B97C8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85"/>
        <a:stretch/>
      </xdr:blipFill>
      <xdr:spPr bwMode="auto">
        <a:xfrm>
          <a:off x="4884420" y="22860"/>
          <a:ext cx="144018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</xdr:colOff>
      <xdr:row>0</xdr:row>
      <xdr:rowOff>22860</xdr:rowOff>
    </xdr:from>
    <xdr:to>
      <xdr:col>6</xdr:col>
      <xdr:colOff>76200</xdr:colOff>
      <xdr:row>0</xdr:row>
      <xdr:rowOff>861060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FE8BDC7-C55A-4663-AC16-29A5AFA90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85"/>
        <a:stretch/>
      </xdr:blipFill>
      <xdr:spPr bwMode="auto">
        <a:xfrm>
          <a:off x="6621780" y="22860"/>
          <a:ext cx="144018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D:\Usu&#225;rios\Leonardo\OneDrive\&#193;rea%20de%20Trabalho\PRACA%20CAMARA%20PONTE%20NOVA\Planilhas%20-%20Pra&#231;a%20C&#226;mara%20Ponte%20Nova\Refer&#234;ncias\Refer&#234;ncia%2007-2023\PLANILHA%20M&#218;LTIPLA%20V3.0.5.xls" TargetMode="External"/><Relationship Id="rId2" Type="http://schemas.microsoft.com/office/2019/04/relationships/externalLinkLongPath" Target="Refer&#234;ncias/Refer&#234;ncia%2007-2023/PLANILHA%20M&#218;LTIPLA%20V3.0.5.xls?1636ED01" TargetMode="External"/><Relationship Id="rId1" Type="http://schemas.openxmlformats.org/officeDocument/2006/relationships/externalLinkPath" Target="file:///\\1636ED01\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4F59-966B-4E29-BDA7-F0E65F588B2A}">
  <sheetPr>
    <pageSetUpPr fitToPage="1"/>
  </sheetPr>
  <dimension ref="B1:K28"/>
  <sheetViews>
    <sheetView showGridLines="0" tabSelected="1" zoomScaleNormal="100" workbookViewId="0">
      <selection activeCell="B1" sqref="B1"/>
    </sheetView>
  </sheetViews>
  <sheetFormatPr defaultRowHeight="14.4" x14ac:dyDescent="0.3"/>
  <cols>
    <col min="1" max="1" width="1.77734375" style="1" customWidth="1"/>
    <col min="2" max="2" width="9.33203125" style="1" customWidth="1"/>
    <col min="3" max="3" width="12.21875" style="1" customWidth="1"/>
    <col min="4" max="4" width="55.5546875" style="1" customWidth="1"/>
    <col min="5" max="5" width="9.33203125" style="1" customWidth="1"/>
    <col min="6" max="6" width="12.44140625" style="1" bestFit="1" customWidth="1"/>
    <col min="7" max="8" width="9.33203125" style="1" bestFit="1" customWidth="1"/>
    <col min="9" max="9" width="14.109375" style="1" bestFit="1" customWidth="1"/>
    <col min="10" max="10" width="8.88671875" style="1"/>
    <col min="11" max="11" width="9.44140625" style="1" bestFit="1" customWidth="1"/>
    <col min="12" max="16384" width="8.88671875" style="1"/>
  </cols>
  <sheetData>
    <row r="1" spans="2:9" ht="69" customHeight="1" thickBot="1" x14ac:dyDescent="0.35"/>
    <row r="2" spans="2:9" ht="15" customHeight="1" thickBot="1" x14ac:dyDescent="0.35">
      <c r="B2" s="120" t="s">
        <v>20</v>
      </c>
      <c r="C2" s="121"/>
      <c r="D2" s="121"/>
      <c r="E2" s="121"/>
      <c r="F2" s="121"/>
      <c r="G2" s="121"/>
      <c r="H2" s="121"/>
      <c r="I2" s="122"/>
    </row>
    <row r="3" spans="2:9" ht="4.2" customHeight="1" thickBot="1" x14ac:dyDescent="0.35"/>
    <row r="4" spans="2:9" ht="18" customHeight="1" thickBot="1" x14ac:dyDescent="0.35">
      <c r="B4" s="120" t="s">
        <v>19</v>
      </c>
      <c r="C4" s="121"/>
      <c r="D4" s="121"/>
      <c r="E4" s="121"/>
      <c r="F4" s="121"/>
      <c r="G4" s="121"/>
      <c r="H4" s="121"/>
      <c r="I4" s="122"/>
    </row>
    <row r="5" spans="2:9" ht="4.2" customHeight="1" thickBot="1" x14ac:dyDescent="0.35"/>
    <row r="6" spans="2:9" ht="18" customHeight="1" x14ac:dyDescent="0.3">
      <c r="B6" s="128" t="s">
        <v>15</v>
      </c>
      <c r="C6" s="124"/>
      <c r="D6" s="124"/>
      <c r="E6" s="124"/>
      <c r="F6" s="123"/>
      <c r="G6" s="123"/>
      <c r="H6" s="124"/>
      <c r="I6" s="125"/>
    </row>
    <row r="7" spans="2:9" x14ac:dyDescent="0.3">
      <c r="B7" s="3" t="s">
        <v>128</v>
      </c>
      <c r="C7" s="126" t="s">
        <v>129</v>
      </c>
      <c r="D7" s="126"/>
      <c r="E7" s="127"/>
      <c r="F7" s="132" t="s">
        <v>17</v>
      </c>
      <c r="G7" s="133"/>
      <c r="H7" s="134">
        <v>45477</v>
      </c>
      <c r="I7" s="135"/>
    </row>
    <row r="8" spans="2:9" x14ac:dyDescent="0.3">
      <c r="B8" s="3" t="s">
        <v>16</v>
      </c>
      <c r="C8" s="126" t="s">
        <v>15</v>
      </c>
      <c r="D8" s="126"/>
      <c r="E8" s="127"/>
      <c r="F8" s="129" t="s">
        <v>18</v>
      </c>
      <c r="G8" s="130"/>
      <c r="H8" s="130"/>
      <c r="I8" s="131"/>
    </row>
    <row r="9" spans="2:9" x14ac:dyDescent="0.3">
      <c r="B9" s="142" t="s">
        <v>12</v>
      </c>
      <c r="C9" s="143"/>
      <c r="D9" s="146" t="s">
        <v>132</v>
      </c>
      <c r="E9" s="147"/>
      <c r="F9" s="140" t="s">
        <v>11</v>
      </c>
      <c r="G9" s="140"/>
      <c r="H9" s="140" t="s">
        <v>10</v>
      </c>
      <c r="I9" s="141"/>
    </row>
    <row r="10" spans="2:9" x14ac:dyDescent="0.3">
      <c r="B10" s="144"/>
      <c r="C10" s="145"/>
      <c r="D10" s="148" t="s">
        <v>13</v>
      </c>
      <c r="E10" s="149"/>
      <c r="F10" s="140" t="s">
        <v>8</v>
      </c>
      <c r="G10" s="140"/>
      <c r="H10" s="136" t="s">
        <v>9</v>
      </c>
      <c r="I10" s="138">
        <f>BDI!D22</f>
        <v>0.2354</v>
      </c>
    </row>
    <row r="11" spans="2:9" ht="15" thickBot="1" x14ac:dyDescent="0.35">
      <c r="B11" s="151" t="s">
        <v>39</v>
      </c>
      <c r="C11" s="152"/>
      <c r="D11" s="152" t="s">
        <v>133</v>
      </c>
      <c r="E11" s="153"/>
      <c r="F11" s="150"/>
      <c r="G11" s="150"/>
      <c r="H11" s="137"/>
      <c r="I11" s="139"/>
    </row>
    <row r="12" spans="2:9" ht="4.2" customHeight="1" thickBot="1" x14ac:dyDescent="0.35"/>
    <row r="13" spans="2:9" ht="43.8" thickBot="1" x14ac:dyDescent="0.35">
      <c r="B13" s="16" t="s">
        <v>0</v>
      </c>
      <c r="C13" s="17" t="s">
        <v>1</v>
      </c>
      <c r="D13" s="17" t="s">
        <v>2</v>
      </c>
      <c r="E13" s="17" t="s">
        <v>4</v>
      </c>
      <c r="F13" s="17" t="s">
        <v>3</v>
      </c>
      <c r="G13" s="19" t="s">
        <v>5</v>
      </c>
      <c r="H13" s="19" t="s">
        <v>6</v>
      </c>
      <c r="I13" s="20" t="s">
        <v>7</v>
      </c>
    </row>
    <row r="14" spans="2:9" x14ac:dyDescent="0.3">
      <c r="B14" s="94">
        <v>1</v>
      </c>
      <c r="C14" s="34"/>
      <c r="D14" s="70" t="s">
        <v>127</v>
      </c>
      <c r="E14" s="70"/>
      <c r="F14" s="70"/>
      <c r="G14" s="70"/>
      <c r="H14" s="70"/>
      <c r="I14" s="71"/>
    </row>
    <row r="15" spans="2:9" ht="43.2" x14ac:dyDescent="0.3">
      <c r="B15" s="14" t="s">
        <v>21</v>
      </c>
      <c r="C15" s="73" t="s">
        <v>124</v>
      </c>
      <c r="D15" s="10" t="s">
        <v>122</v>
      </c>
      <c r="E15" s="9" t="s">
        <v>78</v>
      </c>
      <c r="F15" s="40">
        <v>1</v>
      </c>
      <c r="G15" s="9">
        <v>888.97</v>
      </c>
      <c r="H15" s="9">
        <f>ROUND(G15*(1+$I$10),2)</f>
        <v>1098.23</v>
      </c>
      <c r="I15" s="75">
        <f>ROUND(F15*H15,2)</f>
        <v>1098.23</v>
      </c>
    </row>
    <row r="16" spans="2:9" ht="43.8" thickBot="1" x14ac:dyDescent="0.35">
      <c r="B16" s="14" t="s">
        <v>121</v>
      </c>
      <c r="C16" s="73" t="s">
        <v>125</v>
      </c>
      <c r="D16" s="10" t="s">
        <v>123</v>
      </c>
      <c r="E16" s="9" t="s">
        <v>22</v>
      </c>
      <c r="F16" s="40">
        <f>5*10</f>
        <v>50</v>
      </c>
      <c r="G16" s="9">
        <v>72.5</v>
      </c>
      <c r="H16" s="9">
        <f>ROUND(G16*(1+$I$10),2)</f>
        <v>89.57</v>
      </c>
      <c r="I16" s="75">
        <f>ROUND(F16*H16,2)</f>
        <v>4478.5</v>
      </c>
    </row>
    <row r="17" spans="2:11" ht="15" thickBot="1" x14ac:dyDescent="0.35">
      <c r="B17" s="6"/>
      <c r="C17" s="11"/>
      <c r="D17" s="12"/>
      <c r="E17" s="11"/>
      <c r="F17" s="39"/>
      <c r="G17" s="21"/>
      <c r="H17" s="22" t="s">
        <v>23</v>
      </c>
      <c r="I17" s="23">
        <f>SUM(I15:I16)</f>
        <v>5576.73</v>
      </c>
    </row>
    <row r="18" spans="2:11" ht="15" thickBot="1" x14ac:dyDescent="0.35">
      <c r="B18" s="24"/>
      <c r="C18" s="25"/>
      <c r="D18" s="25"/>
      <c r="E18" s="25"/>
      <c r="F18" s="25"/>
      <c r="G18" s="25"/>
      <c r="H18" s="26" t="s">
        <v>24</v>
      </c>
      <c r="I18" s="27">
        <f>SUM(I17)</f>
        <v>5576.73</v>
      </c>
      <c r="K18" s="99"/>
    </row>
    <row r="24" spans="2:11" x14ac:dyDescent="0.3">
      <c r="B24" s="157" t="s">
        <v>25</v>
      </c>
      <c r="C24" s="157"/>
      <c r="E24" s="157"/>
      <c r="F24" s="157"/>
      <c r="G24" s="157"/>
      <c r="H24" s="157"/>
      <c r="I24" s="157"/>
    </row>
    <row r="25" spans="2:11" x14ac:dyDescent="0.3">
      <c r="B25" s="158" t="s">
        <v>26</v>
      </c>
      <c r="C25" s="158"/>
      <c r="E25" s="154" t="s">
        <v>28</v>
      </c>
      <c r="F25" s="154"/>
      <c r="G25" s="154"/>
      <c r="H25" s="154"/>
      <c r="I25" s="154"/>
    </row>
    <row r="26" spans="2:11" x14ac:dyDescent="0.3">
      <c r="B26" s="155"/>
      <c r="C26" s="155"/>
      <c r="E26" s="29" t="s">
        <v>29</v>
      </c>
      <c r="F26" s="155" t="s">
        <v>30</v>
      </c>
      <c r="G26" s="155"/>
      <c r="H26" s="155"/>
      <c r="I26" s="155"/>
    </row>
    <row r="27" spans="2:11" x14ac:dyDescent="0.3">
      <c r="B27" s="159">
        <f>H7</f>
        <v>45477</v>
      </c>
      <c r="C27" s="159"/>
      <c r="D27" s="30"/>
      <c r="E27" s="29" t="s">
        <v>119</v>
      </c>
      <c r="F27" s="155" t="s">
        <v>31</v>
      </c>
      <c r="G27" s="155"/>
      <c r="H27" s="155"/>
      <c r="I27" s="155"/>
    </row>
    <row r="28" spans="2:11" x14ac:dyDescent="0.3">
      <c r="B28" s="158" t="s">
        <v>27</v>
      </c>
      <c r="C28" s="158"/>
      <c r="E28" s="29"/>
      <c r="F28" s="156"/>
      <c r="G28" s="156"/>
      <c r="H28" s="156"/>
      <c r="I28" s="156"/>
    </row>
  </sheetData>
  <mergeCells count="30">
    <mergeCell ref="E25:I25"/>
    <mergeCell ref="F26:I26"/>
    <mergeCell ref="F27:I27"/>
    <mergeCell ref="F28:I28"/>
    <mergeCell ref="B24:C24"/>
    <mergeCell ref="B25:C25"/>
    <mergeCell ref="B26:C26"/>
    <mergeCell ref="B27:C27"/>
    <mergeCell ref="B28:C28"/>
    <mergeCell ref="E24:I24"/>
    <mergeCell ref="H10:H11"/>
    <mergeCell ref="I10:I11"/>
    <mergeCell ref="F9:G9"/>
    <mergeCell ref="H9:I9"/>
    <mergeCell ref="B9:C10"/>
    <mergeCell ref="D9:E9"/>
    <mergeCell ref="D10:E10"/>
    <mergeCell ref="F10:G11"/>
    <mergeCell ref="B11:C11"/>
    <mergeCell ref="D11:E11"/>
    <mergeCell ref="C8:E8"/>
    <mergeCell ref="B6:E6"/>
    <mergeCell ref="F8:I8"/>
    <mergeCell ref="F7:G7"/>
    <mergeCell ref="H7:I7"/>
    <mergeCell ref="B4:I4"/>
    <mergeCell ref="B2:I2"/>
    <mergeCell ref="F6:G6"/>
    <mergeCell ref="H6:I6"/>
    <mergeCell ref="C7:E7"/>
  </mergeCells>
  <phoneticPr fontId="4" type="noConversion"/>
  <pageMargins left="0.23622047244094491" right="0.23622047244094491" top="0.47244094488188981" bottom="0.47244094488188981" header="0.31496062992125984" footer="0.31496062992125984"/>
  <pageSetup paperSize="9" scale="74" fitToHeight="0" orientation="portrait" horizontalDpi="1200" verticalDpi="1200" r:id="rId1"/>
  <ignoredErrors>
    <ignoredError sqref="F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9F80-EE40-4D1A-A7F4-4EE5AF5D8E47}">
  <sheetPr>
    <pageSetUpPr fitToPage="1"/>
  </sheetPr>
  <dimension ref="B1:G26"/>
  <sheetViews>
    <sheetView showGridLines="0" workbookViewId="0">
      <selection activeCell="B1" sqref="B1"/>
    </sheetView>
  </sheetViews>
  <sheetFormatPr defaultRowHeight="14.4" x14ac:dyDescent="0.3"/>
  <cols>
    <col min="1" max="1" width="1.77734375" style="1" customWidth="1"/>
    <col min="2" max="2" width="9.33203125" style="1" customWidth="1"/>
    <col min="3" max="3" width="12.21875" style="1" customWidth="1"/>
    <col min="4" max="4" width="55.5546875" style="1" customWidth="1"/>
    <col min="5" max="5" width="9.33203125" style="1" customWidth="1"/>
    <col min="6" max="6" width="12.44140625" style="1" customWidth="1"/>
    <col min="7" max="7" width="32.21875" style="1" customWidth="1"/>
    <col min="8" max="16384" width="8.88671875" style="1"/>
  </cols>
  <sheetData>
    <row r="1" spans="2:7" ht="69" customHeight="1" thickBot="1" x14ac:dyDescent="0.35"/>
    <row r="2" spans="2:7" ht="15" customHeight="1" thickBot="1" x14ac:dyDescent="0.35">
      <c r="B2" s="120" t="s">
        <v>130</v>
      </c>
      <c r="C2" s="121"/>
      <c r="D2" s="121"/>
      <c r="E2" s="121"/>
      <c r="F2" s="121"/>
      <c r="G2" s="122"/>
    </row>
    <row r="3" spans="2:7" ht="4.2" customHeight="1" thickBot="1" x14ac:dyDescent="0.35"/>
    <row r="4" spans="2:7" ht="18" customHeight="1" thickBot="1" x14ac:dyDescent="0.35">
      <c r="B4" s="120" t="s">
        <v>32</v>
      </c>
      <c r="C4" s="121"/>
      <c r="D4" s="121"/>
      <c r="E4" s="121"/>
      <c r="F4" s="121"/>
      <c r="G4" s="122"/>
    </row>
    <row r="5" spans="2:7" ht="4.2" customHeight="1" thickBot="1" x14ac:dyDescent="0.35"/>
    <row r="6" spans="2:7" ht="18" customHeight="1" x14ac:dyDescent="0.3">
      <c r="B6" s="128" t="str">
        <f>ORÇAMENTO!B6</f>
        <v>CÂMARA MUNICIPAL DE PONTE NOVA - MG</v>
      </c>
      <c r="C6" s="124"/>
      <c r="D6" s="124"/>
      <c r="E6" s="124"/>
      <c r="F6" s="111"/>
      <c r="G6" s="104"/>
    </row>
    <row r="7" spans="2:7" x14ac:dyDescent="0.3">
      <c r="B7" s="3" t="s">
        <v>14</v>
      </c>
      <c r="C7" s="126" t="str">
        <f>ORÇAMENTO!C7</f>
        <v>PROSPECÇÃO GEOTÉCNICA TALUDE POSTERIOR À CÂMARA MUNICIPAL DE PONTE NOVA</v>
      </c>
      <c r="D7" s="126"/>
      <c r="E7" s="127"/>
      <c r="F7" s="103" t="s">
        <v>17</v>
      </c>
      <c r="G7" s="114">
        <f>ORÇAMENTO!H7</f>
        <v>45477</v>
      </c>
    </row>
    <row r="8" spans="2:7" x14ac:dyDescent="0.3">
      <c r="B8" s="3" t="s">
        <v>16</v>
      </c>
      <c r="C8" s="126" t="str">
        <f>ORÇAMENTO!C8</f>
        <v>CÂMARA MUNICIPAL DE PONTE NOVA - MG</v>
      </c>
      <c r="D8" s="126"/>
      <c r="E8" s="127"/>
      <c r="F8" s="105"/>
      <c r="G8" s="106"/>
    </row>
    <row r="9" spans="2:7" x14ac:dyDescent="0.3">
      <c r="B9" s="142" t="s">
        <v>12</v>
      </c>
      <c r="C9" s="143"/>
      <c r="D9" s="146" t="str">
        <f>ORÇAMENTO!D9</f>
        <v>SICOR: ABRIL/2024        SINAPI: MAIO/2024</v>
      </c>
      <c r="E9" s="147"/>
      <c r="F9" s="107"/>
      <c r="G9" s="108"/>
    </row>
    <row r="10" spans="2:7" x14ac:dyDescent="0.3">
      <c r="B10" s="144"/>
      <c r="C10" s="145"/>
      <c r="D10" s="148" t="str">
        <f>ORÇAMENTO!D10</f>
        <v>S/ DESONERAÇÃO</v>
      </c>
      <c r="E10" s="149"/>
      <c r="F10" s="107"/>
      <c r="G10" s="108"/>
    </row>
    <row r="11" spans="2:7" ht="15" thickBot="1" x14ac:dyDescent="0.35">
      <c r="B11" s="161" t="s">
        <v>39</v>
      </c>
      <c r="C11" s="162"/>
      <c r="D11" s="162" t="str">
        <f>ORÇAMENTO!D11</f>
        <v>1 MÊS</v>
      </c>
      <c r="E11" s="163"/>
      <c r="F11" s="109"/>
      <c r="G11" s="110"/>
    </row>
    <row r="12" spans="2:7" ht="4.2" customHeight="1" thickBot="1" x14ac:dyDescent="0.35"/>
    <row r="13" spans="2:7" ht="15" customHeight="1" thickBot="1" x14ac:dyDescent="0.35">
      <c r="B13" s="16" t="s">
        <v>0</v>
      </c>
      <c r="C13" s="17" t="s">
        <v>1</v>
      </c>
      <c r="D13" s="17" t="s">
        <v>2</v>
      </c>
      <c r="E13" s="17" t="s">
        <v>4</v>
      </c>
      <c r="F13" s="17" t="s">
        <v>3</v>
      </c>
      <c r="G13" s="112" t="s">
        <v>33</v>
      </c>
    </row>
    <row r="14" spans="2:7" x14ac:dyDescent="0.3">
      <c r="B14" s="94">
        <v>1</v>
      </c>
      <c r="C14" s="34"/>
      <c r="D14" s="95" t="str">
        <f>_xlfn.XLOOKUP(B14,ITEM,DESCRIÇÃO,"X",0,1)</f>
        <v>SONDAGEM A PERCUSSÃO TIPO SPT</v>
      </c>
      <c r="E14" s="70"/>
      <c r="F14" s="70"/>
      <c r="G14" s="71"/>
    </row>
    <row r="15" spans="2:7" ht="43.2" x14ac:dyDescent="0.3">
      <c r="B15" s="15" t="s">
        <v>21</v>
      </c>
      <c r="C15" s="74" t="str">
        <f>_xlfn.XLOOKUP(B15,ITEM,CÓDIGO,"X",0,1)</f>
        <v>SICOR 
CO-28390</v>
      </c>
      <c r="D15" s="7" t="str">
        <f>_xlfn.XLOOKUP(B15,ITEM,DESCRIÇÃO,"X",0,1)</f>
        <v>MOBILIZAÇÃO E DESMOBILIZAÇÃO DE EQUIPAMENTO DE SONDAGEM A PERCUSSÃO COM ENSAIO DE PENETRAÇÃO PADRÃO (SPT) - (CUSTO FIXO)</v>
      </c>
      <c r="E15" s="2" t="str">
        <f>_xlfn.XLOOKUP(B15,ITEM,UNIDADE,"X",0,1)</f>
        <v>un</v>
      </c>
      <c r="F15" s="41">
        <f>_xlfn.XLOOKUP(B15,ITEM,QUANTIDADE,"X",0,1)</f>
        <v>1</v>
      </c>
      <c r="G15" s="113" t="s">
        <v>126</v>
      </c>
    </row>
    <row r="16" spans="2:7" ht="43.8" thickBot="1" x14ac:dyDescent="0.35">
      <c r="B16" s="15" t="s">
        <v>121</v>
      </c>
      <c r="C16" s="74" t="str">
        <f>_xlfn.XLOOKUP(B16,ITEM,CÓDIGO,"X",0,1)</f>
        <v>SICOR 
CO-28388</v>
      </c>
      <c r="D16" s="7" t="str">
        <f>_xlfn.XLOOKUP(B16,ITEM,DESCRIÇÃO,"X",0,1)</f>
        <v>SONDAGEM A PERCUSSÃO COM ENSAIO DE PENETRAÇÃO PADRÃO (SPT), DIÂMETRO 2.1/2", EXCLUSIVE MOBILIZAÇÃO E DESMOBILIZAÇÃO</v>
      </c>
      <c r="E16" s="2" t="str">
        <f>_xlfn.XLOOKUP(B16,ITEM,UNIDADE,"X",0,1)</f>
        <v>m</v>
      </c>
      <c r="F16" s="41">
        <f>_xlfn.XLOOKUP(B16,ITEM,QUANTIDADE,"X",0,1)</f>
        <v>50</v>
      </c>
      <c r="G16" s="113" t="s">
        <v>131</v>
      </c>
    </row>
    <row r="17" spans="2:7" x14ac:dyDescent="0.3">
      <c r="B17" s="35"/>
      <c r="C17" s="35"/>
      <c r="D17" s="35"/>
      <c r="E17" s="35"/>
      <c r="F17" s="35"/>
      <c r="G17" s="35"/>
    </row>
    <row r="22" spans="2:7" x14ac:dyDescent="0.3">
      <c r="B22" s="157" t="str">
        <f>ORÇAMENTO!B24</f>
        <v>Ponte Nova / MG</v>
      </c>
      <c r="C22" s="157"/>
      <c r="E22" s="164"/>
      <c r="F22" s="164"/>
      <c r="G22" s="164"/>
    </row>
    <row r="23" spans="2:7" x14ac:dyDescent="0.3">
      <c r="B23" s="158" t="s">
        <v>26</v>
      </c>
      <c r="C23" s="158"/>
      <c r="E23" s="165" t="s">
        <v>28</v>
      </c>
      <c r="F23" s="165"/>
      <c r="G23" s="165"/>
    </row>
    <row r="24" spans="2:7" x14ac:dyDescent="0.3">
      <c r="B24" s="155"/>
      <c r="C24" s="155"/>
      <c r="E24" s="29" t="s">
        <v>29</v>
      </c>
      <c r="F24" s="156" t="str">
        <f>ORÇAMENTO!F26</f>
        <v>Leonardo de Araujo Silva</v>
      </c>
      <c r="G24" s="156"/>
    </row>
    <row r="25" spans="2:7" x14ac:dyDescent="0.3">
      <c r="B25" s="159">
        <f>ORÇAMENTO!B27</f>
        <v>45477</v>
      </c>
      <c r="C25" s="159"/>
      <c r="D25" s="30"/>
      <c r="E25" s="29" t="s">
        <v>119</v>
      </c>
      <c r="F25" s="156" t="str">
        <f>ORÇAMENTO!F27</f>
        <v>237932</v>
      </c>
      <c r="G25" s="156"/>
    </row>
    <row r="26" spans="2:7" x14ac:dyDescent="0.3">
      <c r="B26" s="158" t="s">
        <v>27</v>
      </c>
      <c r="C26" s="158"/>
      <c r="E26" s="29"/>
      <c r="F26" s="160"/>
      <c r="G26" s="160"/>
    </row>
  </sheetData>
  <mergeCells count="20">
    <mergeCell ref="B4:G4"/>
    <mergeCell ref="B2:G2"/>
    <mergeCell ref="E22:G22"/>
    <mergeCell ref="F24:G24"/>
    <mergeCell ref="E23:G23"/>
    <mergeCell ref="F25:G25"/>
    <mergeCell ref="F26:G26"/>
    <mergeCell ref="C7:E7"/>
    <mergeCell ref="B6:E6"/>
    <mergeCell ref="B26:C26"/>
    <mergeCell ref="B11:C11"/>
    <mergeCell ref="D11:E11"/>
    <mergeCell ref="C8:E8"/>
    <mergeCell ref="B9:C10"/>
    <mergeCell ref="D9:E9"/>
    <mergeCell ref="D10:E10"/>
    <mergeCell ref="B22:C22"/>
    <mergeCell ref="B23:C23"/>
    <mergeCell ref="B24:C24"/>
    <mergeCell ref="B25:C25"/>
  </mergeCells>
  <phoneticPr fontId="4" type="noConversion"/>
  <pageMargins left="0.23622047244094491" right="0.23622047244094491" top="0.47244094488188981" bottom="0.47244094488188981" header="0.31496062992125984" footer="0.31496062992125984"/>
  <pageSetup paperSize="9" scale="76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141D-0B02-41AD-B860-BB8C6C98F86C}">
  <sheetPr>
    <pageSetUpPr fitToPage="1"/>
  </sheetPr>
  <dimension ref="B1:N23"/>
  <sheetViews>
    <sheetView showGridLines="0" workbookViewId="0">
      <selection activeCell="G11" sqref="G11"/>
    </sheetView>
  </sheetViews>
  <sheetFormatPr defaultRowHeight="14.4" x14ac:dyDescent="0.3"/>
  <cols>
    <col min="1" max="1" width="1.77734375" style="1" customWidth="1"/>
    <col min="2" max="2" width="10.109375" style="1" customWidth="1"/>
    <col min="3" max="3" width="10" style="1" customWidth="1"/>
    <col min="4" max="4" width="40" style="1" customWidth="1"/>
    <col min="5" max="9" width="12.21875" style="1" customWidth="1"/>
    <col min="10" max="10" width="12.109375" style="1" customWidth="1"/>
    <col min="11" max="11" width="11.33203125" style="1" bestFit="1" customWidth="1"/>
    <col min="12" max="12" width="10" style="1" customWidth="1"/>
    <col min="13" max="13" width="8.88671875" style="1"/>
    <col min="14" max="14" width="12.5546875" style="1" customWidth="1"/>
    <col min="15" max="16384" width="8.88671875" style="1"/>
  </cols>
  <sheetData>
    <row r="1" spans="2:14" ht="69" customHeight="1" thickBot="1" x14ac:dyDescent="0.35"/>
    <row r="2" spans="2:14" ht="15" thickBot="1" x14ac:dyDescent="0.35">
      <c r="B2" s="170" t="s">
        <v>44</v>
      </c>
      <c r="C2" s="171"/>
      <c r="D2" s="171"/>
      <c r="E2" s="171"/>
      <c r="F2" s="171"/>
      <c r="G2" s="171"/>
      <c r="H2" s="171"/>
      <c r="I2" s="171"/>
      <c r="J2" s="171"/>
      <c r="K2" s="171"/>
      <c r="L2" s="172"/>
    </row>
    <row r="3" spans="2:14" ht="4.2" customHeight="1" thickBot="1" x14ac:dyDescent="0.35">
      <c r="E3" s="49"/>
      <c r="F3" s="49"/>
      <c r="G3" s="49"/>
    </row>
    <row r="4" spans="2:14" ht="18" customHeight="1" thickBot="1" x14ac:dyDescent="0.35">
      <c r="B4" s="120" t="s">
        <v>43</v>
      </c>
      <c r="C4" s="121"/>
      <c r="D4" s="121"/>
      <c r="E4" s="121"/>
      <c r="F4" s="121"/>
      <c r="G4" s="121"/>
      <c r="H4" s="121"/>
      <c r="I4" s="121"/>
      <c r="J4" s="121"/>
      <c r="K4" s="121"/>
      <c r="L4" s="122"/>
    </row>
    <row r="5" spans="2:14" ht="4.2" customHeight="1" thickBot="1" x14ac:dyDescent="0.35">
      <c r="E5" s="49"/>
      <c r="F5" s="49"/>
      <c r="G5" s="49"/>
    </row>
    <row r="6" spans="2:14" x14ac:dyDescent="0.3">
      <c r="B6" s="178" t="str">
        <f>ORÇAMENTO!B6</f>
        <v>CÂMARA MUNICIPAL DE PONTE NOVA - MG</v>
      </c>
      <c r="C6" s="179"/>
      <c r="D6" s="180"/>
      <c r="E6" s="185" t="s">
        <v>38</v>
      </c>
      <c r="F6" s="179"/>
      <c r="G6" s="186">
        <f>ORÇAMENTO!I18</f>
        <v>5576.73</v>
      </c>
      <c r="H6" s="186"/>
      <c r="I6" s="187"/>
      <c r="J6" s="38" t="s">
        <v>17</v>
      </c>
      <c r="K6" s="176">
        <f>ORÇAMENTO!H7</f>
        <v>45477</v>
      </c>
      <c r="L6" s="177"/>
    </row>
    <row r="7" spans="2:14" ht="28.8" customHeight="1" thickBot="1" x14ac:dyDescent="0.35">
      <c r="B7" s="44" t="s">
        <v>42</v>
      </c>
      <c r="C7" s="181" t="str">
        <f>ORÇAMENTO!C7</f>
        <v>PROSPECÇÃO GEOTÉCNICA TALUDE POSTERIOR À CÂMARA MUNICIPAL DE PONTE NOVA</v>
      </c>
      <c r="D7" s="182"/>
      <c r="E7" s="36" t="s">
        <v>16</v>
      </c>
      <c r="F7" s="181" t="str">
        <f>ORÇAMENTO!C8</f>
        <v>CÂMARA MUNICIPAL DE PONTE NOVA - MG</v>
      </c>
      <c r="G7" s="181"/>
      <c r="H7" s="181"/>
      <c r="I7" s="182"/>
      <c r="J7" s="173" t="s">
        <v>39</v>
      </c>
      <c r="K7" s="152"/>
      <c r="L7" s="37" t="str">
        <f>ORÇAMENTO!D11</f>
        <v>1 MÊS</v>
      </c>
    </row>
    <row r="8" spans="2:14" ht="4.2" customHeight="1" thickBot="1" x14ac:dyDescent="0.35">
      <c r="B8" s="35"/>
      <c r="C8" s="35"/>
      <c r="D8" s="35"/>
      <c r="E8" s="35"/>
      <c r="F8" s="47"/>
      <c r="G8" s="47"/>
      <c r="H8" s="47"/>
      <c r="I8" s="47"/>
      <c r="J8" s="47"/>
      <c r="K8" s="47"/>
      <c r="L8" s="35"/>
    </row>
    <row r="9" spans="2:14" ht="30" customHeight="1" thickBot="1" x14ac:dyDescent="0.35">
      <c r="B9" s="16" t="s">
        <v>0</v>
      </c>
      <c r="C9" s="63" t="s">
        <v>35</v>
      </c>
      <c r="D9" s="63"/>
      <c r="E9" s="19" t="s">
        <v>36</v>
      </c>
      <c r="F9" s="19" t="s">
        <v>37</v>
      </c>
      <c r="G9" s="17" t="s">
        <v>134</v>
      </c>
      <c r="H9" s="17" t="s">
        <v>135</v>
      </c>
      <c r="I9" s="17" t="s">
        <v>136</v>
      </c>
      <c r="J9" s="17" t="s">
        <v>137</v>
      </c>
      <c r="K9" s="17" t="s">
        <v>138</v>
      </c>
      <c r="L9" s="20" t="s">
        <v>139</v>
      </c>
    </row>
    <row r="10" spans="2:14" x14ac:dyDescent="0.3">
      <c r="B10" s="174">
        <f>ORÇAMENTO!B14</f>
        <v>1</v>
      </c>
      <c r="C10" s="183" t="str">
        <f>_xlfn.XLOOKUP(B10,ORÇAMENTO!B14:B17,ORÇAMENTO!D14:D17)</f>
        <v>SONDAGEM A PERCUSSÃO TIPO SPT</v>
      </c>
      <c r="D10" s="183"/>
      <c r="E10" s="64" t="s">
        <v>40</v>
      </c>
      <c r="F10" s="65">
        <f>F11/$G$6</f>
        <v>1</v>
      </c>
      <c r="G10" s="65">
        <v>1</v>
      </c>
      <c r="H10" s="65"/>
      <c r="I10" s="65"/>
      <c r="J10" s="64"/>
      <c r="K10" s="64"/>
      <c r="L10" s="66"/>
    </row>
    <row r="11" spans="2:14" ht="15" thickBot="1" x14ac:dyDescent="0.35">
      <c r="B11" s="175"/>
      <c r="C11" s="184"/>
      <c r="D11" s="184"/>
      <c r="E11" s="42" t="s">
        <v>41</v>
      </c>
      <c r="F11" s="43">
        <f>_xlfn.XLOOKUP("Total item 1",ORÇAMENTO!$H$12:$H$18,ORÇAMENTO!$I$12:$I$18)</f>
        <v>5576.73</v>
      </c>
      <c r="G11" s="43">
        <f>$F$11*G10</f>
        <v>5576.73</v>
      </c>
      <c r="H11" s="43"/>
      <c r="I11" s="43"/>
      <c r="J11" s="42"/>
      <c r="K11" s="42"/>
      <c r="L11" s="46"/>
    </row>
    <row r="12" spans="2:14" x14ac:dyDescent="0.3">
      <c r="B12" s="166" t="s">
        <v>34</v>
      </c>
      <c r="C12" s="167"/>
      <c r="D12" s="167"/>
      <c r="E12" s="64" t="s">
        <v>40</v>
      </c>
      <c r="F12" s="116">
        <f>F13/$G$6</f>
        <v>1</v>
      </c>
      <c r="G12" s="116">
        <f>G13/$G$6</f>
        <v>1</v>
      </c>
      <c r="H12" s="116"/>
      <c r="I12" s="116"/>
      <c r="J12" s="116"/>
      <c r="K12" s="116"/>
      <c r="L12" s="66"/>
      <c r="N12" s="115"/>
    </row>
    <row r="13" spans="2:14" ht="15" thickBot="1" x14ac:dyDescent="0.35">
      <c r="B13" s="168"/>
      <c r="C13" s="169"/>
      <c r="D13" s="169"/>
      <c r="E13" s="117" t="s">
        <v>41</v>
      </c>
      <c r="F13" s="118">
        <f>SUM(F11)</f>
        <v>5576.73</v>
      </c>
      <c r="G13" s="118">
        <f>SUM(G11)</f>
        <v>5576.73</v>
      </c>
      <c r="H13" s="118"/>
      <c r="I13" s="118"/>
      <c r="J13" s="118"/>
      <c r="K13" s="118"/>
      <c r="L13" s="119"/>
      <c r="N13" s="115"/>
    </row>
    <row r="19" spans="2:10" x14ac:dyDescent="0.3">
      <c r="B19" s="157" t="str">
        <f>ORÇAMENTO!B24</f>
        <v>Ponte Nova / MG</v>
      </c>
      <c r="C19" s="157"/>
      <c r="E19" s="164"/>
      <c r="F19" s="164"/>
      <c r="G19" s="164"/>
      <c r="H19" s="164"/>
      <c r="I19" s="164"/>
      <c r="J19" s="33"/>
    </row>
    <row r="20" spans="2:10" x14ac:dyDescent="0.3">
      <c r="B20" s="158" t="s">
        <v>26</v>
      </c>
      <c r="C20" s="158"/>
      <c r="D20" s="29"/>
      <c r="E20" s="154" t="s">
        <v>28</v>
      </c>
      <c r="F20" s="154"/>
      <c r="G20" s="154"/>
      <c r="H20" s="154"/>
      <c r="I20" s="154"/>
    </row>
    <row r="21" spans="2:10" x14ac:dyDescent="0.3">
      <c r="B21" s="155"/>
      <c r="C21" s="155"/>
      <c r="E21" s="29" t="s">
        <v>29</v>
      </c>
      <c r="F21" s="155" t="str">
        <f>ORÇAMENTO!F26</f>
        <v>Leonardo de Araujo Silva</v>
      </c>
      <c r="G21" s="155"/>
      <c r="H21" s="155"/>
      <c r="I21" s="155"/>
    </row>
    <row r="22" spans="2:10" x14ac:dyDescent="0.3">
      <c r="B22" s="159">
        <f>ORÇAMENTO!B27</f>
        <v>45477</v>
      </c>
      <c r="C22" s="159"/>
      <c r="D22" s="48"/>
      <c r="E22" s="29" t="s">
        <v>119</v>
      </c>
      <c r="F22" s="155" t="str">
        <f>ORÇAMENTO!F27</f>
        <v>237932</v>
      </c>
      <c r="G22" s="155"/>
      <c r="H22" s="155"/>
      <c r="I22" s="155"/>
    </row>
    <row r="23" spans="2:10" x14ac:dyDescent="0.3">
      <c r="B23" s="158" t="s">
        <v>27</v>
      </c>
      <c r="C23" s="158"/>
      <c r="D23" s="29"/>
      <c r="E23" s="29"/>
      <c r="F23" s="156"/>
      <c r="G23" s="156"/>
      <c r="H23" s="156"/>
      <c r="I23" s="156"/>
      <c r="J23" s="32"/>
    </row>
  </sheetData>
  <mergeCells count="22">
    <mergeCell ref="B22:C22"/>
    <mergeCell ref="B23:C23"/>
    <mergeCell ref="B6:D6"/>
    <mergeCell ref="C7:D7"/>
    <mergeCell ref="E19:I19"/>
    <mergeCell ref="E20:I20"/>
    <mergeCell ref="F21:I21"/>
    <mergeCell ref="B20:C20"/>
    <mergeCell ref="B21:C21"/>
    <mergeCell ref="C10:D11"/>
    <mergeCell ref="F22:I22"/>
    <mergeCell ref="F23:I23"/>
    <mergeCell ref="E6:F6"/>
    <mergeCell ref="F7:I7"/>
    <mergeCell ref="G6:I6"/>
    <mergeCell ref="B19:C19"/>
    <mergeCell ref="B12:D13"/>
    <mergeCell ref="B2:L2"/>
    <mergeCell ref="J7:K7"/>
    <mergeCell ref="B10:B11"/>
    <mergeCell ref="B4:L4"/>
    <mergeCell ref="K6:L6"/>
  </mergeCells>
  <phoneticPr fontId="4" type="noConversion"/>
  <pageMargins left="0.23622047244094491" right="0.23622047244094491" top="0.47244094488188981" bottom="0.47244094488188981" header="0.31496062992125984" footer="0.31496062992125984"/>
  <pageSetup paperSize="9" scale="91" fitToHeight="0" orientation="landscape" horizontalDpi="1200" verticalDpi="1200" r:id="rId1"/>
  <ignoredErrors>
    <ignoredError sqref="F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4F12-E5AF-48DE-BC3D-1564B31D0723}">
  <sheetPr>
    <pageSetUpPr fitToPage="1"/>
  </sheetPr>
  <dimension ref="B1:E34"/>
  <sheetViews>
    <sheetView showGridLines="0" zoomScaleNormal="100" workbookViewId="0">
      <selection activeCell="B1" sqref="B1"/>
    </sheetView>
  </sheetViews>
  <sheetFormatPr defaultRowHeight="14.4" x14ac:dyDescent="0.3"/>
  <cols>
    <col min="1" max="1" width="1.77734375" style="1" customWidth="1"/>
    <col min="2" max="2" width="28.88671875" style="1" customWidth="1"/>
    <col min="3" max="5" width="21.109375" style="1" customWidth="1"/>
    <col min="6" max="16384" width="8.88671875" style="1"/>
  </cols>
  <sheetData>
    <row r="1" spans="2:5" ht="69" customHeight="1" thickBot="1" x14ac:dyDescent="0.35"/>
    <row r="2" spans="2:5" ht="15" customHeight="1" thickBot="1" x14ac:dyDescent="0.35">
      <c r="B2" s="120" t="s">
        <v>75</v>
      </c>
      <c r="C2" s="121"/>
      <c r="D2" s="121"/>
      <c r="E2" s="122"/>
    </row>
    <row r="3" spans="2:5" ht="4.2" customHeight="1" thickBot="1" x14ac:dyDescent="0.35"/>
    <row r="4" spans="2:5" ht="18" customHeight="1" thickBot="1" x14ac:dyDescent="0.35">
      <c r="B4" s="120" t="s">
        <v>45</v>
      </c>
      <c r="C4" s="121"/>
      <c r="D4" s="121"/>
      <c r="E4" s="122"/>
    </row>
    <row r="5" spans="2:5" ht="4.2" customHeight="1" thickBot="1" x14ac:dyDescent="0.35">
      <c r="B5" s="33"/>
      <c r="C5" s="33"/>
      <c r="D5" s="33"/>
      <c r="E5" s="33"/>
    </row>
    <row r="6" spans="2:5" x14ac:dyDescent="0.3">
      <c r="B6" s="192" t="s">
        <v>46</v>
      </c>
      <c r="C6" s="194" t="s">
        <v>47</v>
      </c>
      <c r="D6" s="194" t="s">
        <v>48</v>
      </c>
      <c r="E6" s="196"/>
    </row>
    <row r="7" spans="2:5" ht="15" thickBot="1" x14ac:dyDescent="0.35">
      <c r="B7" s="193"/>
      <c r="C7" s="195"/>
      <c r="D7" s="53" t="s">
        <v>49</v>
      </c>
      <c r="E7" s="62" t="s">
        <v>50</v>
      </c>
    </row>
    <row r="8" spans="2:5" x14ac:dyDescent="0.3">
      <c r="B8" s="50" t="s">
        <v>51</v>
      </c>
      <c r="C8" s="18" t="s">
        <v>52</v>
      </c>
      <c r="D8" s="56">
        <v>1</v>
      </c>
      <c r="E8" s="54"/>
    </row>
    <row r="9" spans="2:5" x14ac:dyDescent="0.3">
      <c r="B9" s="51" t="s">
        <v>53</v>
      </c>
      <c r="C9" s="45" t="s">
        <v>54</v>
      </c>
      <c r="D9" s="57">
        <v>0.04</v>
      </c>
      <c r="E9" s="4" t="s">
        <v>52</v>
      </c>
    </row>
    <row r="10" spans="2:5" x14ac:dyDescent="0.3">
      <c r="B10" s="51" t="s">
        <v>55</v>
      </c>
      <c r="C10" s="45" t="s">
        <v>56</v>
      </c>
      <c r="D10" s="57">
        <v>7.3999999999999996E-2</v>
      </c>
      <c r="E10" s="4" t="s">
        <v>52</v>
      </c>
    </row>
    <row r="11" spans="2:5" x14ac:dyDescent="0.3">
      <c r="B11" s="51" t="s">
        <v>57</v>
      </c>
      <c r="C11" s="45" t="s">
        <v>58</v>
      </c>
      <c r="D11" s="57">
        <v>1.23E-2</v>
      </c>
      <c r="E11" s="4" t="s">
        <v>52</v>
      </c>
    </row>
    <row r="12" spans="2:5" x14ac:dyDescent="0.3">
      <c r="B12" s="51" t="s">
        <v>59</v>
      </c>
      <c r="C12" s="45" t="s">
        <v>76</v>
      </c>
      <c r="D12" s="58">
        <f>D13+D14</f>
        <v>2.07E-2</v>
      </c>
      <c r="E12" s="60" t="s">
        <v>52</v>
      </c>
    </row>
    <row r="13" spans="2:5" x14ac:dyDescent="0.3">
      <c r="B13" s="51" t="s">
        <v>77</v>
      </c>
      <c r="C13" s="45" t="s">
        <v>74</v>
      </c>
      <c r="D13" s="61">
        <v>8.0000000000000002E-3</v>
      </c>
      <c r="E13" s="4" t="s">
        <v>52</v>
      </c>
    </row>
    <row r="14" spans="2:5" x14ac:dyDescent="0.3">
      <c r="B14" s="51" t="s">
        <v>60</v>
      </c>
      <c r="C14" s="45" t="s">
        <v>61</v>
      </c>
      <c r="D14" s="61">
        <v>1.2699999999999999E-2</v>
      </c>
      <c r="E14" s="4" t="s">
        <v>52</v>
      </c>
    </row>
    <row r="15" spans="2:5" x14ac:dyDescent="0.3">
      <c r="B15" s="51" t="s">
        <v>62</v>
      </c>
      <c r="C15" s="45" t="s">
        <v>63</v>
      </c>
      <c r="D15" s="58">
        <f>D16+D17+D18</f>
        <v>6.6500000000000004E-2</v>
      </c>
      <c r="E15" s="60" t="s">
        <v>64</v>
      </c>
    </row>
    <row r="16" spans="2:5" x14ac:dyDescent="0.3">
      <c r="B16" s="51" t="s">
        <v>65</v>
      </c>
      <c r="C16" s="2" t="s">
        <v>65</v>
      </c>
      <c r="D16" s="59">
        <v>0.03</v>
      </c>
      <c r="E16" s="4" t="s">
        <v>64</v>
      </c>
    </row>
    <row r="17" spans="2:5" x14ac:dyDescent="0.3">
      <c r="B17" s="51" t="s">
        <v>66</v>
      </c>
      <c r="C17" s="2" t="s">
        <v>66</v>
      </c>
      <c r="D17" s="57">
        <v>6.4999999999999997E-3</v>
      </c>
      <c r="E17" s="4" t="s">
        <v>64</v>
      </c>
    </row>
    <row r="18" spans="2:5" x14ac:dyDescent="0.3">
      <c r="B18" s="51" t="s">
        <v>67</v>
      </c>
      <c r="C18" s="2" t="s">
        <v>67</v>
      </c>
      <c r="D18" s="57">
        <v>0.03</v>
      </c>
      <c r="E18" s="4" t="s">
        <v>64</v>
      </c>
    </row>
    <row r="19" spans="2:5" ht="15" thickBot="1" x14ac:dyDescent="0.35">
      <c r="B19" s="52" t="s">
        <v>68</v>
      </c>
      <c r="C19" s="5" t="s">
        <v>69</v>
      </c>
      <c r="D19" s="5"/>
      <c r="E19" s="55" t="s">
        <v>64</v>
      </c>
    </row>
    <row r="20" spans="2:5" ht="4.2" customHeight="1" thickBot="1" x14ac:dyDescent="0.35">
      <c r="B20" s="35"/>
      <c r="C20" s="35"/>
      <c r="D20" s="35"/>
      <c r="E20" s="35"/>
    </row>
    <row r="21" spans="2:5" ht="30" customHeight="1" x14ac:dyDescent="0.3">
      <c r="B21" s="190" t="s">
        <v>70</v>
      </c>
      <c r="C21" s="34" t="s">
        <v>71</v>
      </c>
      <c r="D21" s="203"/>
      <c r="E21" s="204"/>
    </row>
    <row r="22" spans="2:5" ht="30" customHeight="1" thickBot="1" x14ac:dyDescent="0.35">
      <c r="B22" s="191"/>
      <c r="C22" s="53" t="s">
        <v>71</v>
      </c>
      <c r="D22" s="188">
        <f>ROUND(((1+D9+D12)*(1+D11)*(1+D10))/(1-(D15+D19))-1,4)</f>
        <v>0.2354</v>
      </c>
      <c r="E22" s="189"/>
    </row>
    <row r="23" spans="2:5" ht="15" thickBot="1" x14ac:dyDescent="0.35">
      <c r="B23" s="197" t="s">
        <v>72</v>
      </c>
      <c r="C23" s="198"/>
      <c r="D23" s="198"/>
      <c r="E23" s="199"/>
    </row>
    <row r="24" spans="2:5" ht="48" customHeight="1" thickBot="1" x14ac:dyDescent="0.35">
      <c r="B24" s="200" t="s">
        <v>73</v>
      </c>
      <c r="C24" s="201"/>
      <c r="D24" s="201"/>
      <c r="E24" s="202"/>
    </row>
    <row r="30" spans="2:5" x14ac:dyDescent="0.3">
      <c r="B30" s="28" t="str">
        <f>ORÇAMENTO!B24</f>
        <v>Ponte Nova / MG</v>
      </c>
      <c r="D30" s="28"/>
      <c r="E30" s="28"/>
    </row>
    <row r="31" spans="2:5" x14ac:dyDescent="0.3">
      <c r="B31" s="29" t="s">
        <v>26</v>
      </c>
      <c r="D31" s="165" t="s">
        <v>28</v>
      </c>
      <c r="E31" s="165"/>
    </row>
    <row r="32" spans="2:5" x14ac:dyDescent="0.3">
      <c r="D32" s="29" t="s">
        <v>29</v>
      </c>
      <c r="E32" s="1" t="str">
        <f>ORÇAMENTO!F26</f>
        <v>Leonardo de Araujo Silva</v>
      </c>
    </row>
    <row r="33" spans="2:5" x14ac:dyDescent="0.3">
      <c r="B33" s="31">
        <f>ORÇAMENTO!B27</f>
        <v>45477</v>
      </c>
      <c r="D33" s="29" t="s">
        <v>119</v>
      </c>
      <c r="E33" s="1" t="str">
        <f>ORÇAMENTO!F27</f>
        <v>237932</v>
      </c>
    </row>
    <row r="34" spans="2:5" x14ac:dyDescent="0.3">
      <c r="B34" s="29" t="s">
        <v>27</v>
      </c>
      <c r="D34" s="29"/>
      <c r="E34" s="32"/>
    </row>
  </sheetData>
  <mergeCells count="11">
    <mergeCell ref="B2:E2"/>
    <mergeCell ref="D22:E22"/>
    <mergeCell ref="B21:B22"/>
    <mergeCell ref="D31:E31"/>
    <mergeCell ref="B4:E4"/>
    <mergeCell ref="B6:B7"/>
    <mergeCell ref="C6:C7"/>
    <mergeCell ref="D6:E6"/>
    <mergeCell ref="B23:E23"/>
    <mergeCell ref="B24:E24"/>
    <mergeCell ref="D21:E21"/>
  </mergeCells>
  <pageMargins left="0.23622047244094491" right="0.23622047244094491" top="0.47244094488188981" bottom="0.47244094488188981" header="0.31496062992125984" footer="0.31496062992125984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AF9A-6511-435F-A063-51EC3CC01CF7}">
  <sheetPr>
    <pageSetUpPr fitToPage="1"/>
  </sheetPr>
  <dimension ref="B1:G23"/>
  <sheetViews>
    <sheetView showGridLines="0" workbookViewId="0">
      <selection activeCell="B1" sqref="B1"/>
    </sheetView>
  </sheetViews>
  <sheetFormatPr defaultRowHeight="14.4" x14ac:dyDescent="0.3"/>
  <cols>
    <col min="1" max="1" width="1.77734375" style="1" customWidth="1"/>
    <col min="2" max="2" width="12.77734375" style="1" customWidth="1"/>
    <col min="3" max="3" width="9.33203125" style="1" customWidth="1"/>
    <col min="4" max="4" width="50" style="1" customWidth="1"/>
    <col min="5" max="5" width="9.33203125" style="1" customWidth="1"/>
    <col min="6" max="6" width="14" style="1" customWidth="1"/>
    <col min="7" max="7" width="14" style="1" bestFit="1" customWidth="1"/>
    <col min="8" max="16384" width="8.88671875" style="1"/>
  </cols>
  <sheetData>
    <row r="1" spans="2:7" ht="69" customHeight="1" thickBot="1" x14ac:dyDescent="0.35"/>
    <row r="2" spans="2:7" ht="15" customHeight="1" thickBot="1" x14ac:dyDescent="0.35">
      <c r="B2" s="120" t="s">
        <v>111</v>
      </c>
      <c r="C2" s="121"/>
      <c r="D2" s="121"/>
      <c r="E2" s="121"/>
      <c r="F2" s="121"/>
      <c r="G2" s="122"/>
    </row>
    <row r="3" spans="2:7" ht="4.2" customHeight="1" thickBot="1" x14ac:dyDescent="0.35"/>
    <row r="4" spans="2:7" ht="18" customHeight="1" thickBot="1" x14ac:dyDescent="0.35">
      <c r="B4" s="120" t="s">
        <v>114</v>
      </c>
      <c r="C4" s="121"/>
      <c r="D4" s="121"/>
      <c r="E4" s="121"/>
      <c r="F4" s="121"/>
      <c r="G4" s="122"/>
    </row>
    <row r="5" spans="2:7" ht="4.2" customHeight="1" thickBot="1" x14ac:dyDescent="0.35">
      <c r="B5" s="33"/>
      <c r="C5" s="33"/>
      <c r="D5" s="33"/>
      <c r="E5" s="33"/>
    </row>
    <row r="6" spans="2:7" ht="29.4" thickBot="1" x14ac:dyDescent="0.35">
      <c r="B6" s="16" t="s">
        <v>102</v>
      </c>
      <c r="C6" s="17" t="s">
        <v>1</v>
      </c>
      <c r="D6" s="63" t="s">
        <v>2</v>
      </c>
      <c r="E6" s="17" t="s">
        <v>4</v>
      </c>
      <c r="F6" s="17" t="s">
        <v>118</v>
      </c>
      <c r="G6" s="85" t="s">
        <v>117</v>
      </c>
    </row>
    <row r="7" spans="2:7" x14ac:dyDescent="0.3">
      <c r="B7" s="100" t="s">
        <v>115</v>
      </c>
      <c r="C7" s="45" t="s">
        <v>116</v>
      </c>
      <c r="D7" s="101"/>
      <c r="E7" s="45"/>
      <c r="F7" s="45"/>
      <c r="G7" s="102"/>
    </row>
    <row r="8" spans="2:7" x14ac:dyDescent="0.3">
      <c r="B8" s="15"/>
      <c r="C8" s="2"/>
      <c r="D8" s="7"/>
      <c r="E8" s="2"/>
      <c r="F8" s="2"/>
      <c r="G8" s="4"/>
    </row>
    <row r="9" spans="2:7" x14ac:dyDescent="0.3">
      <c r="B9" s="15"/>
      <c r="C9" s="2"/>
      <c r="D9" s="7"/>
      <c r="E9" s="2"/>
      <c r="F9" s="2"/>
      <c r="G9" s="4"/>
    </row>
    <row r="10" spans="2:7" x14ac:dyDescent="0.3">
      <c r="B10" s="15"/>
      <c r="C10" s="2"/>
      <c r="D10" s="7"/>
      <c r="E10" s="2"/>
      <c r="F10" s="2"/>
      <c r="G10" s="4"/>
    </row>
    <row r="11" spans="2:7" x14ac:dyDescent="0.3">
      <c r="B11" s="15"/>
      <c r="C11" s="2"/>
      <c r="D11" s="7"/>
      <c r="E11" s="2"/>
      <c r="F11" s="2"/>
      <c r="G11" s="4"/>
    </row>
    <row r="12" spans="2:7" x14ac:dyDescent="0.3">
      <c r="B12" s="15"/>
      <c r="C12" s="2"/>
      <c r="D12" s="7"/>
      <c r="E12" s="2"/>
      <c r="F12" s="2"/>
      <c r="G12" s="4"/>
    </row>
    <row r="13" spans="2:7" ht="15" thickBot="1" x14ac:dyDescent="0.35">
      <c r="B13" s="93"/>
      <c r="C13" s="79"/>
      <c r="D13" s="69"/>
      <c r="E13" s="79"/>
      <c r="F13" s="79"/>
      <c r="G13" s="80"/>
    </row>
    <row r="19" spans="2:7" x14ac:dyDescent="0.3">
      <c r="B19" s="28" t="str">
        <f>ORÇAMENTO!B24</f>
        <v>Ponte Nova / MG</v>
      </c>
      <c r="C19" s="28"/>
      <c r="E19" s="28"/>
      <c r="F19" s="28"/>
      <c r="G19" s="28"/>
    </row>
    <row r="20" spans="2:7" x14ac:dyDescent="0.3">
      <c r="B20" s="29" t="s">
        <v>26</v>
      </c>
      <c r="E20" s="32" t="s">
        <v>28</v>
      </c>
      <c r="F20" s="32"/>
    </row>
    <row r="21" spans="2:7" x14ac:dyDescent="0.3">
      <c r="E21" s="29" t="s">
        <v>29</v>
      </c>
      <c r="F21" s="1" t="str">
        <f>ORÇAMENTO!F26</f>
        <v>Leonardo de Araujo Silva</v>
      </c>
    </row>
    <row r="22" spans="2:7" x14ac:dyDescent="0.3">
      <c r="B22" s="31">
        <f>ORÇAMENTO!B27</f>
        <v>45477</v>
      </c>
      <c r="C22" s="28"/>
      <c r="E22" s="29" t="s">
        <v>119</v>
      </c>
      <c r="F22" s="1" t="str">
        <f>ORÇAMENTO!F27</f>
        <v>237932</v>
      </c>
    </row>
    <row r="23" spans="2:7" x14ac:dyDescent="0.3">
      <c r="B23" s="29" t="s">
        <v>27</v>
      </c>
      <c r="D23" s="29"/>
      <c r="E23" s="32"/>
    </row>
  </sheetData>
  <mergeCells count="2">
    <mergeCell ref="B2:G2"/>
    <mergeCell ref="B4:G4"/>
  </mergeCells>
  <pageMargins left="0.511811024" right="0.511811024" top="0.78740157499999996" bottom="0.78740157499999996" header="0.31496062000000002" footer="0.31496062000000002"/>
  <pageSetup paperSize="9" scale="8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31E8-F2C3-4FA4-85C5-4DAEBCB2704C}">
  <sheetPr>
    <pageSetUpPr fitToPage="1"/>
  </sheetPr>
  <dimension ref="B1:G53"/>
  <sheetViews>
    <sheetView showGridLines="0" workbookViewId="0">
      <selection activeCell="B1" sqref="B1"/>
    </sheetView>
  </sheetViews>
  <sheetFormatPr defaultRowHeight="14.4" x14ac:dyDescent="0.3"/>
  <cols>
    <col min="1" max="1" width="1.77734375" style="1" customWidth="1"/>
    <col min="2" max="2" width="12.77734375" style="1" customWidth="1"/>
    <col min="3" max="3" width="21.109375" style="1" customWidth="1"/>
    <col min="4" max="4" width="50" style="1" customWidth="1"/>
    <col min="5" max="5" width="9.33203125" style="1" customWidth="1"/>
    <col min="6" max="6" width="21.44140625" style="1" bestFit="1" customWidth="1"/>
    <col min="7" max="7" width="14.44140625" style="1" customWidth="1"/>
    <col min="8" max="16384" width="8.88671875" style="1"/>
  </cols>
  <sheetData>
    <row r="1" spans="2:7" ht="69" customHeight="1" thickBot="1" x14ac:dyDescent="0.35"/>
    <row r="2" spans="2:7" ht="15" customHeight="1" thickBot="1" x14ac:dyDescent="0.35">
      <c r="B2" s="120" t="s">
        <v>113</v>
      </c>
      <c r="C2" s="121"/>
      <c r="D2" s="121"/>
      <c r="E2" s="121"/>
      <c r="F2" s="121"/>
      <c r="G2" s="122"/>
    </row>
    <row r="3" spans="2:7" ht="4.2" customHeight="1" thickBot="1" x14ac:dyDescent="0.35"/>
    <row r="4" spans="2:7" ht="18" customHeight="1" thickBot="1" x14ac:dyDescent="0.35">
      <c r="B4" s="120" t="s">
        <v>108</v>
      </c>
      <c r="C4" s="121"/>
      <c r="D4" s="121"/>
      <c r="E4" s="121"/>
      <c r="F4" s="121"/>
      <c r="G4" s="122"/>
    </row>
    <row r="5" spans="2:7" ht="4.2" customHeight="1" thickBot="1" x14ac:dyDescent="0.35">
      <c r="B5" s="33"/>
      <c r="C5" s="33"/>
      <c r="D5" s="33"/>
      <c r="E5" s="33"/>
    </row>
    <row r="6" spans="2:7" ht="15" thickBot="1" x14ac:dyDescent="0.35">
      <c r="B6" s="220" t="s">
        <v>79</v>
      </c>
      <c r="C6" s="221"/>
      <c r="D6" s="221"/>
      <c r="E6" s="221"/>
      <c r="F6" s="221"/>
      <c r="G6" s="222"/>
    </row>
    <row r="7" spans="2:7" ht="15" thickBot="1" x14ac:dyDescent="0.35">
      <c r="B7" s="16" t="s">
        <v>80</v>
      </c>
      <c r="C7" s="17" t="s">
        <v>81</v>
      </c>
      <c r="D7" s="223" t="s">
        <v>82</v>
      </c>
      <c r="E7" s="224"/>
      <c r="F7" s="76" t="s">
        <v>83</v>
      </c>
      <c r="G7" s="20" t="s">
        <v>84</v>
      </c>
    </row>
    <row r="8" spans="2:7" x14ac:dyDescent="0.3">
      <c r="B8" s="14" t="s">
        <v>85</v>
      </c>
      <c r="C8" s="9"/>
      <c r="D8" s="225"/>
      <c r="E8" s="226"/>
      <c r="F8" s="9"/>
      <c r="G8" s="75"/>
    </row>
    <row r="9" spans="2:7" x14ac:dyDescent="0.3">
      <c r="B9" s="15" t="s">
        <v>86</v>
      </c>
      <c r="C9" s="2"/>
      <c r="D9" s="216"/>
      <c r="E9" s="217"/>
      <c r="F9" s="2"/>
      <c r="G9" s="4"/>
    </row>
    <row r="10" spans="2:7" x14ac:dyDescent="0.3">
      <c r="B10" s="15" t="s">
        <v>87</v>
      </c>
      <c r="C10" s="2"/>
      <c r="D10" s="216"/>
      <c r="E10" s="217"/>
      <c r="F10" s="2"/>
      <c r="G10" s="4"/>
    </row>
    <row r="11" spans="2:7" x14ac:dyDescent="0.3">
      <c r="B11" s="15" t="s">
        <v>88</v>
      </c>
      <c r="C11" s="2"/>
      <c r="D11" s="216"/>
      <c r="E11" s="217"/>
      <c r="F11" s="2"/>
      <c r="G11" s="4"/>
    </row>
    <row r="12" spans="2:7" x14ac:dyDescent="0.3">
      <c r="B12" s="15" t="s">
        <v>89</v>
      </c>
      <c r="C12" s="2"/>
      <c r="D12" s="216"/>
      <c r="E12" s="217"/>
      <c r="F12" s="2"/>
      <c r="G12" s="4"/>
    </row>
    <row r="13" spans="2:7" x14ac:dyDescent="0.3">
      <c r="B13" s="15" t="s">
        <v>90</v>
      </c>
      <c r="C13" s="2"/>
      <c r="D13" s="216"/>
      <c r="E13" s="217"/>
      <c r="F13" s="2"/>
      <c r="G13" s="4"/>
    </row>
    <row r="14" spans="2:7" x14ac:dyDescent="0.3">
      <c r="B14" s="15" t="s">
        <v>91</v>
      </c>
      <c r="C14" s="2" t="s">
        <v>92</v>
      </c>
      <c r="D14" s="216" t="s">
        <v>92</v>
      </c>
      <c r="E14" s="217"/>
      <c r="F14" s="2" t="s">
        <v>92</v>
      </c>
      <c r="G14" s="4" t="s">
        <v>92</v>
      </c>
    </row>
    <row r="15" spans="2:7" x14ac:dyDescent="0.3">
      <c r="B15" s="15" t="s">
        <v>93</v>
      </c>
      <c r="C15" s="2" t="s">
        <v>92</v>
      </c>
      <c r="D15" s="216" t="s">
        <v>92</v>
      </c>
      <c r="E15" s="217"/>
      <c r="F15" s="2" t="s">
        <v>92</v>
      </c>
      <c r="G15" s="4" t="s">
        <v>92</v>
      </c>
    </row>
    <row r="16" spans="2:7" x14ac:dyDescent="0.3">
      <c r="B16" s="15" t="s">
        <v>94</v>
      </c>
      <c r="C16" s="2" t="s">
        <v>92</v>
      </c>
      <c r="D16" s="216" t="s">
        <v>92</v>
      </c>
      <c r="E16" s="217"/>
      <c r="F16" s="2" t="s">
        <v>92</v>
      </c>
      <c r="G16" s="4" t="s">
        <v>92</v>
      </c>
    </row>
    <row r="17" spans="2:7" x14ac:dyDescent="0.3">
      <c r="B17" s="15" t="s">
        <v>95</v>
      </c>
      <c r="C17" s="2" t="s">
        <v>92</v>
      </c>
      <c r="D17" s="216" t="s">
        <v>92</v>
      </c>
      <c r="E17" s="217"/>
      <c r="F17" s="2" t="s">
        <v>92</v>
      </c>
      <c r="G17" s="4" t="s">
        <v>92</v>
      </c>
    </row>
    <row r="18" spans="2:7" x14ac:dyDescent="0.3">
      <c r="B18" s="15" t="s">
        <v>96</v>
      </c>
      <c r="C18" s="2" t="s">
        <v>92</v>
      </c>
      <c r="D18" s="216" t="s">
        <v>92</v>
      </c>
      <c r="E18" s="217"/>
      <c r="F18" s="2" t="s">
        <v>92</v>
      </c>
      <c r="G18" s="4" t="s">
        <v>92</v>
      </c>
    </row>
    <row r="19" spans="2:7" x14ac:dyDescent="0.3">
      <c r="B19" s="15" t="s">
        <v>97</v>
      </c>
      <c r="C19" s="2" t="s">
        <v>92</v>
      </c>
      <c r="D19" s="216" t="s">
        <v>92</v>
      </c>
      <c r="E19" s="217"/>
      <c r="F19" s="2" t="s">
        <v>92</v>
      </c>
      <c r="G19" s="4" t="s">
        <v>92</v>
      </c>
    </row>
    <row r="20" spans="2:7" x14ac:dyDescent="0.3">
      <c r="B20" s="15" t="s">
        <v>98</v>
      </c>
      <c r="C20" s="2" t="s">
        <v>92</v>
      </c>
      <c r="D20" s="216" t="s">
        <v>92</v>
      </c>
      <c r="E20" s="217"/>
      <c r="F20" s="2" t="s">
        <v>92</v>
      </c>
      <c r="G20" s="4" t="s">
        <v>92</v>
      </c>
    </row>
    <row r="21" spans="2:7" x14ac:dyDescent="0.3">
      <c r="B21" s="15" t="s">
        <v>99</v>
      </c>
      <c r="C21" s="2" t="s">
        <v>92</v>
      </c>
      <c r="D21" s="216" t="s">
        <v>92</v>
      </c>
      <c r="E21" s="217"/>
      <c r="F21" s="2" t="s">
        <v>92</v>
      </c>
      <c r="G21" s="4" t="s">
        <v>92</v>
      </c>
    </row>
    <row r="22" spans="2:7" ht="15" thickBot="1" x14ac:dyDescent="0.35">
      <c r="B22" s="13" t="s">
        <v>100</v>
      </c>
      <c r="C22" s="8" t="s">
        <v>92</v>
      </c>
      <c r="D22" s="218" t="s">
        <v>92</v>
      </c>
      <c r="E22" s="219"/>
      <c r="F22" s="8" t="s">
        <v>92</v>
      </c>
      <c r="G22" s="78" t="s">
        <v>92</v>
      </c>
    </row>
    <row r="23" spans="2:7" ht="15" thickBot="1" x14ac:dyDescent="0.35">
      <c r="B23" s="220" t="s">
        <v>101</v>
      </c>
      <c r="C23" s="221"/>
      <c r="D23" s="221"/>
      <c r="E23" s="221"/>
      <c r="F23" s="221"/>
      <c r="G23" s="222"/>
    </row>
    <row r="24" spans="2:7" ht="15" thickBot="1" x14ac:dyDescent="0.35">
      <c r="B24" s="16" t="s">
        <v>102</v>
      </c>
      <c r="C24" s="63" t="s">
        <v>1</v>
      </c>
      <c r="D24" s="86" t="s">
        <v>2</v>
      </c>
      <c r="E24" s="17" t="s">
        <v>4</v>
      </c>
      <c r="F24" s="209" t="s">
        <v>103</v>
      </c>
      <c r="G24" s="122"/>
    </row>
    <row r="25" spans="2:7" ht="15" thickBot="1" x14ac:dyDescent="0.35">
      <c r="B25" s="87" t="s">
        <v>104</v>
      </c>
      <c r="C25" s="88" t="s">
        <v>105</v>
      </c>
      <c r="D25" s="89"/>
      <c r="E25" s="88"/>
      <c r="F25" s="210" t="e">
        <f>MEDIAN(F27:F31)</f>
        <v>#NUM!</v>
      </c>
      <c r="G25" s="211"/>
    </row>
    <row r="26" spans="2:7" ht="15" thickBot="1" x14ac:dyDescent="0.35">
      <c r="B26" s="67"/>
      <c r="C26" s="77" t="s">
        <v>106</v>
      </c>
      <c r="D26" s="214" t="s">
        <v>107</v>
      </c>
      <c r="E26" s="215"/>
      <c r="F26" s="17" t="s">
        <v>108</v>
      </c>
      <c r="G26" s="20" t="s">
        <v>109</v>
      </c>
    </row>
    <row r="27" spans="2:7" x14ac:dyDescent="0.3">
      <c r="B27" s="83"/>
      <c r="C27" s="9" t="s">
        <v>85</v>
      </c>
      <c r="D27" s="212"/>
      <c r="E27" s="213"/>
      <c r="F27" s="90"/>
      <c r="G27" s="75"/>
    </row>
    <row r="28" spans="2:7" x14ac:dyDescent="0.3">
      <c r="B28" s="83"/>
      <c r="C28" s="2" t="s">
        <v>86</v>
      </c>
      <c r="D28" s="205"/>
      <c r="E28" s="206"/>
      <c r="F28" s="81"/>
      <c r="G28" s="4"/>
    </row>
    <row r="29" spans="2:7" x14ac:dyDescent="0.3">
      <c r="B29" s="83"/>
      <c r="C29" s="2" t="s">
        <v>87</v>
      </c>
      <c r="D29" s="205"/>
      <c r="E29" s="206"/>
      <c r="F29" s="81"/>
      <c r="G29" s="4"/>
    </row>
    <row r="30" spans="2:7" x14ac:dyDescent="0.3">
      <c r="B30" s="83"/>
      <c r="C30" s="2" t="s">
        <v>92</v>
      </c>
      <c r="D30" s="205" t="s">
        <v>92</v>
      </c>
      <c r="E30" s="206"/>
      <c r="F30" s="81"/>
      <c r="G30" s="4" t="s">
        <v>92</v>
      </c>
    </row>
    <row r="31" spans="2:7" x14ac:dyDescent="0.3">
      <c r="B31" s="83"/>
      <c r="C31" s="2" t="s">
        <v>92</v>
      </c>
      <c r="D31" s="205" t="s">
        <v>92</v>
      </c>
      <c r="E31" s="206"/>
      <c r="F31" s="81"/>
      <c r="G31" s="4" t="s">
        <v>92</v>
      </c>
    </row>
    <row r="32" spans="2:7" x14ac:dyDescent="0.3">
      <c r="B32" s="14"/>
      <c r="C32" s="207" t="s">
        <v>112</v>
      </c>
      <c r="D32" s="126"/>
      <c r="E32" s="126"/>
      <c r="F32" s="126"/>
      <c r="G32" s="135"/>
    </row>
    <row r="33" spans="2:7" ht="105" customHeight="1" x14ac:dyDescent="0.3">
      <c r="B33" s="72"/>
      <c r="C33" s="68"/>
      <c r="D33" s="91"/>
      <c r="E33" s="72"/>
      <c r="F33" s="72"/>
      <c r="G33" s="72"/>
    </row>
    <row r="34" spans="2:7" ht="4.2" customHeight="1" thickBot="1" x14ac:dyDescent="0.35">
      <c r="B34" s="96"/>
      <c r="C34" s="97"/>
      <c r="D34" s="98"/>
      <c r="E34" s="96"/>
      <c r="F34" s="96"/>
      <c r="G34" s="96"/>
    </row>
    <row r="35" spans="2:7" ht="15" thickBot="1" x14ac:dyDescent="0.35">
      <c r="B35" s="16" t="s">
        <v>102</v>
      </c>
      <c r="C35" s="17" t="s">
        <v>1</v>
      </c>
      <c r="D35" s="86" t="s">
        <v>2</v>
      </c>
      <c r="E35" s="17" t="s">
        <v>4</v>
      </c>
      <c r="F35" s="209" t="s">
        <v>103</v>
      </c>
      <c r="G35" s="122"/>
    </row>
    <row r="36" spans="2:7" ht="15" thickBot="1" x14ac:dyDescent="0.35">
      <c r="B36" s="87" t="s">
        <v>104</v>
      </c>
      <c r="C36" s="88" t="s">
        <v>110</v>
      </c>
      <c r="D36" s="89"/>
      <c r="E36" s="88"/>
      <c r="F36" s="210" t="e">
        <f>MEDIAN(F38:F42)</f>
        <v>#NUM!</v>
      </c>
      <c r="G36" s="211"/>
    </row>
    <row r="37" spans="2:7" ht="15" thickBot="1" x14ac:dyDescent="0.35">
      <c r="B37" s="67"/>
      <c r="C37" s="77" t="s">
        <v>106</v>
      </c>
      <c r="D37" s="214" t="s">
        <v>107</v>
      </c>
      <c r="E37" s="215"/>
      <c r="F37" s="17" t="s">
        <v>108</v>
      </c>
      <c r="G37" s="20" t="s">
        <v>109</v>
      </c>
    </row>
    <row r="38" spans="2:7" x14ac:dyDescent="0.3">
      <c r="B38" s="83"/>
      <c r="C38" s="9" t="s">
        <v>88</v>
      </c>
      <c r="D38" s="212"/>
      <c r="E38" s="213"/>
      <c r="F38" s="90"/>
      <c r="G38" s="92"/>
    </row>
    <row r="39" spans="2:7" x14ac:dyDescent="0.3">
      <c r="B39" s="83"/>
      <c r="C39" s="2" t="s">
        <v>89</v>
      </c>
      <c r="D39" s="205"/>
      <c r="E39" s="206"/>
      <c r="F39" s="81"/>
      <c r="G39" s="82"/>
    </row>
    <row r="40" spans="2:7" x14ac:dyDescent="0.3">
      <c r="B40" s="83"/>
      <c r="C40" s="2" t="s">
        <v>90</v>
      </c>
      <c r="D40" s="205"/>
      <c r="E40" s="206"/>
      <c r="F40" s="81"/>
      <c r="G40" s="82"/>
    </row>
    <row r="41" spans="2:7" x14ac:dyDescent="0.3">
      <c r="B41" s="83"/>
      <c r="C41" s="2" t="s">
        <v>92</v>
      </c>
      <c r="D41" s="205" t="s">
        <v>92</v>
      </c>
      <c r="E41" s="206"/>
      <c r="F41" s="81"/>
      <c r="G41" s="4" t="s">
        <v>92</v>
      </c>
    </row>
    <row r="42" spans="2:7" x14ac:dyDescent="0.3">
      <c r="B42" s="83"/>
      <c r="C42" s="2" t="s">
        <v>92</v>
      </c>
      <c r="D42" s="205" t="s">
        <v>92</v>
      </c>
      <c r="E42" s="206"/>
      <c r="F42" s="81"/>
      <c r="G42" s="4" t="s">
        <v>92</v>
      </c>
    </row>
    <row r="43" spans="2:7" ht="15" thickBot="1" x14ac:dyDescent="0.35">
      <c r="B43" s="84"/>
      <c r="C43" s="173" t="s">
        <v>120</v>
      </c>
      <c r="D43" s="152"/>
      <c r="E43" s="152"/>
      <c r="F43" s="152"/>
      <c r="G43" s="208"/>
    </row>
    <row r="49" spans="2:7" x14ac:dyDescent="0.3">
      <c r="B49" s="28" t="str">
        <f>ORÇAMENTO!B24</f>
        <v>Ponte Nova / MG</v>
      </c>
      <c r="C49" s="28"/>
      <c r="E49" s="28"/>
      <c r="F49" s="28"/>
      <c r="G49" s="28"/>
    </row>
    <row r="50" spans="2:7" x14ac:dyDescent="0.3">
      <c r="B50" s="29" t="s">
        <v>26</v>
      </c>
      <c r="E50" s="32" t="s">
        <v>28</v>
      </c>
      <c r="F50" s="32"/>
    </row>
    <row r="51" spans="2:7" x14ac:dyDescent="0.3">
      <c r="E51" s="29" t="s">
        <v>29</v>
      </c>
      <c r="F51" s="1" t="str">
        <f>ORÇAMENTO!F26</f>
        <v>Leonardo de Araujo Silva</v>
      </c>
    </row>
    <row r="52" spans="2:7" x14ac:dyDescent="0.3">
      <c r="B52" s="31">
        <f>ORÇAMENTO!B27</f>
        <v>45477</v>
      </c>
      <c r="C52" s="28"/>
      <c r="E52" s="29" t="s">
        <v>119</v>
      </c>
      <c r="F52" s="1" t="str">
        <f>ORÇAMENTO!F27</f>
        <v>237932</v>
      </c>
    </row>
    <row r="53" spans="2:7" x14ac:dyDescent="0.3">
      <c r="B53" s="29" t="s">
        <v>27</v>
      </c>
      <c r="E53" s="29"/>
      <c r="F53" s="32"/>
    </row>
  </sheetData>
  <mergeCells count="38">
    <mergeCell ref="F24:G24"/>
    <mergeCell ref="F25:G25"/>
    <mergeCell ref="B23:G23"/>
    <mergeCell ref="B2:G2"/>
    <mergeCell ref="B6:G6"/>
    <mergeCell ref="D7:E7"/>
    <mergeCell ref="D12:E12"/>
    <mergeCell ref="D18:E18"/>
    <mergeCell ref="D10:E10"/>
    <mergeCell ref="D11:E11"/>
    <mergeCell ref="D8:E8"/>
    <mergeCell ref="D9:E9"/>
    <mergeCell ref="B4:G4"/>
    <mergeCell ref="D16:E16"/>
    <mergeCell ref="D17:E17"/>
    <mergeCell ref="D14:E14"/>
    <mergeCell ref="D15:E15"/>
    <mergeCell ref="D13:E13"/>
    <mergeCell ref="D29:E29"/>
    <mergeCell ref="D27:E27"/>
    <mergeCell ref="D28:E28"/>
    <mergeCell ref="D19:E19"/>
    <mergeCell ref="D20:E20"/>
    <mergeCell ref="D31:E31"/>
    <mergeCell ref="D26:E26"/>
    <mergeCell ref="D37:E37"/>
    <mergeCell ref="D21:E21"/>
    <mergeCell ref="D22:E22"/>
    <mergeCell ref="D30:E30"/>
    <mergeCell ref="D41:E41"/>
    <mergeCell ref="D42:E42"/>
    <mergeCell ref="C32:G32"/>
    <mergeCell ref="C43:G43"/>
    <mergeCell ref="F35:G35"/>
    <mergeCell ref="F36:G36"/>
    <mergeCell ref="D39:E39"/>
    <mergeCell ref="D38:E38"/>
    <mergeCell ref="D40:E40"/>
  </mergeCells>
  <pageMargins left="0.51181102362204722" right="0.51181102362204722" top="0.78740157480314965" bottom="0.78740157480314965" header="0.31496062992125984" footer="0.31496062992125984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ORÇAMENTO</vt:lpstr>
      <vt:lpstr>CÁLCULO</vt:lpstr>
      <vt:lpstr>CRONOGRAMA</vt:lpstr>
      <vt:lpstr>BDI</vt:lpstr>
      <vt:lpstr>COMPOSIÇÕES</vt:lpstr>
      <vt:lpstr>COTAÇÕES</vt:lpstr>
      <vt:lpstr>CÓDIGO</vt:lpstr>
      <vt:lpstr>DESCRIÇÃO</vt:lpstr>
      <vt:lpstr>ITEM</vt:lpstr>
      <vt:lpstr>QUANTIDADE</vt:lpstr>
      <vt:lpstr>CÁLCULO!Titulos_de_impressao</vt:lpstr>
      <vt:lpstr>COTAÇÕES!Titulos_de_impressao</vt:lpstr>
      <vt:lpstr>ORÇAMENTO!Titulos_de_impressao</vt:lpstr>
      <vt:lpstr>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Leonardo de Araujo Silva</cp:lastModifiedBy>
  <cp:lastPrinted>2024-07-04T17:59:35Z</cp:lastPrinted>
  <dcterms:created xsi:type="dcterms:W3CDTF">2023-05-31T18:08:50Z</dcterms:created>
  <dcterms:modified xsi:type="dcterms:W3CDTF">2024-07-04T17:59:50Z</dcterms:modified>
</cp:coreProperties>
</file>