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Cláudio\OneDrive\Documentos\FOLHA TRANSPARENCIA LARISSA\ANO 2025\SETEMBRO 2025\"/>
    </mc:Choice>
  </mc:AlternateContent>
  <xr:revisionPtr revIDLastSave="0" documentId="13_ncr:1_{A0F830A8-BDB8-4194-ABF2-6C32320BD7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TEMBRO_2025" sheetId="1" r:id="rId1"/>
    <sheet name="Planilha1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1" l="1"/>
  <c r="U4" i="1"/>
  <c r="T4" i="1"/>
  <c r="R38" i="1" l="1"/>
  <c r="G8" i="1"/>
  <c r="R7" i="1"/>
  <c r="S23" i="1"/>
  <c r="O23" i="1"/>
  <c r="T23" i="1" s="1"/>
  <c r="R32" i="1"/>
  <c r="S32" i="1" s="1"/>
  <c r="S31" i="1"/>
  <c r="S30" i="1"/>
  <c r="S29" i="1"/>
  <c r="S41" i="1"/>
  <c r="S40" i="1"/>
  <c r="S39" i="1"/>
  <c r="S38" i="1"/>
  <c r="S37" i="1"/>
  <c r="S36" i="1"/>
  <c r="S35" i="1"/>
  <c r="S34" i="1"/>
  <c r="S33" i="1"/>
  <c r="S21" i="1"/>
  <c r="R8" i="1"/>
  <c r="R4" i="1"/>
  <c r="O21" i="1"/>
  <c r="G6" i="1"/>
  <c r="V23" i="1" l="1"/>
  <c r="V21" i="1"/>
  <c r="T21" i="1"/>
  <c r="O45" i="1"/>
  <c r="R45" i="1" s="1"/>
  <c r="S12" i="1"/>
  <c r="O12" i="1"/>
  <c r="O29" i="1"/>
  <c r="V29" i="1" s="1"/>
  <c r="O32" i="1"/>
  <c r="V32" i="1" s="1"/>
  <c r="O33" i="1"/>
  <c r="V33" i="1" s="1"/>
  <c r="O34" i="1"/>
  <c r="V34" i="1" s="1"/>
  <c r="O35" i="1"/>
  <c r="V35" i="1" s="1"/>
  <c r="O36" i="1"/>
  <c r="V36" i="1" s="1"/>
  <c r="O37" i="1"/>
  <c r="V37" i="1" s="1"/>
  <c r="O38" i="1"/>
  <c r="V38" i="1" s="1"/>
  <c r="O39" i="1"/>
  <c r="V39" i="1" s="1"/>
  <c r="O40" i="1"/>
  <c r="V40" i="1" s="1"/>
  <c r="O41" i="1"/>
  <c r="V41" i="1" s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T12" i="1" l="1"/>
  <c r="S20" i="1"/>
  <c r="S4" i="1" l="1"/>
  <c r="O4" i="1"/>
  <c r="S22" i="1" l="1"/>
  <c r="O22" i="1"/>
  <c r="T22" i="1" l="1"/>
  <c r="U22" i="1" s="1"/>
  <c r="V22" i="1" l="1"/>
  <c r="O14" i="1"/>
  <c r="O11" i="1"/>
  <c r="T14" i="1" l="1"/>
  <c r="U14" i="1" s="1"/>
  <c r="O5" i="1"/>
  <c r="O8" i="1"/>
  <c r="S7" i="1" l="1"/>
  <c r="S14" i="1"/>
  <c r="S27" i="1" l="1"/>
  <c r="O27" i="1"/>
  <c r="S17" i="1"/>
  <c r="T27" i="1" l="1"/>
  <c r="T17" i="1"/>
  <c r="U27" i="1" l="1"/>
  <c r="V27" i="1" s="1"/>
  <c r="U17" i="1"/>
  <c r="V17" i="1" s="1"/>
  <c r="O16" i="1"/>
  <c r="O7" i="1" l="1"/>
  <c r="T7" i="1" l="1"/>
  <c r="S8" i="1"/>
  <c r="T8" i="1"/>
  <c r="U8" i="1" s="1"/>
  <c r="S6" i="1"/>
  <c r="S25" i="1"/>
  <c r="O25" i="1"/>
  <c r="S24" i="1"/>
  <c r="O24" i="1"/>
  <c r="O20" i="1"/>
  <c r="S5" i="1"/>
  <c r="S9" i="1"/>
  <c r="S10" i="1"/>
  <c r="S11" i="1"/>
  <c r="S13" i="1"/>
  <c r="S15" i="1"/>
  <c r="S16" i="1"/>
  <c r="S18" i="1"/>
  <c r="O9" i="1"/>
  <c r="O10" i="1"/>
  <c r="T10" i="1" s="1"/>
  <c r="U12" i="1"/>
  <c r="V12" i="1" s="1"/>
  <c r="O13" i="1"/>
  <c r="O15" i="1"/>
  <c r="T15" i="1" s="1"/>
  <c r="U15" i="1" s="1"/>
  <c r="T16" i="1"/>
  <c r="U16" i="1" s="1"/>
  <c r="O18" i="1"/>
  <c r="U7" i="1" l="1"/>
  <c r="V7" i="1" s="1"/>
  <c r="V16" i="1"/>
  <c r="T13" i="1"/>
  <c r="T24" i="1"/>
  <c r="T9" i="1"/>
  <c r="T18" i="1"/>
  <c r="U18" i="1" s="1"/>
  <c r="V14" i="1"/>
  <c r="V4" i="1"/>
  <c r="T20" i="1"/>
  <c r="U20" i="1" s="1"/>
  <c r="T25" i="1"/>
  <c r="U25" i="1" s="1"/>
  <c r="V15" i="1"/>
  <c r="U10" i="1"/>
  <c r="T11" i="1"/>
  <c r="U11" i="1" s="1"/>
  <c r="V8" i="1"/>
  <c r="T5" i="1"/>
  <c r="U5" i="1" s="1"/>
  <c r="U24" i="1" l="1"/>
  <c r="V24" i="1" s="1"/>
  <c r="U13" i="1"/>
  <c r="V13" i="1" s="1"/>
  <c r="U9" i="1"/>
  <c r="V9" i="1" s="1"/>
  <c r="V10" i="1"/>
  <c r="V25" i="1"/>
  <c r="V20" i="1"/>
  <c r="V18" i="1"/>
  <c r="V11" i="1"/>
  <c r="V5" i="1"/>
  <c r="O6" i="1"/>
  <c r="T6" i="1" s="1"/>
  <c r="U6" i="1" s="1"/>
  <c r="V6" i="1" l="1"/>
  <c r="E30" i="1" l="1"/>
  <c r="O30" i="1" s="1"/>
  <c r="V30" i="1" s="1"/>
  <c r="E31" i="1" l="1"/>
  <c r="O31" i="1" s="1"/>
  <c r="V31" i="1" s="1"/>
</calcChain>
</file>

<file path=xl/sharedStrings.xml><?xml version="1.0" encoding="utf-8"?>
<sst xmlns="http://schemas.openxmlformats.org/spreadsheetml/2006/main" count="283" uniqueCount="117">
  <si>
    <t>Servidor</t>
  </si>
  <si>
    <t>Tipo de Vínculo</t>
  </si>
  <si>
    <t>Cargo/Função</t>
  </si>
  <si>
    <t>Data de Admissão</t>
  </si>
  <si>
    <t>Sálario/ Subsídio</t>
  </si>
  <si>
    <t>Quinquê-nios</t>
  </si>
  <si>
    <t>Gratificação de Quintos</t>
  </si>
  <si>
    <t>Adicional Tempo de Serviço</t>
  </si>
  <si>
    <t>Férias</t>
  </si>
  <si>
    <t>Adicional 1/3 de Férias</t>
  </si>
  <si>
    <t>Desconto Previd.</t>
  </si>
  <si>
    <t>Imp. Renda</t>
  </si>
  <si>
    <t>Outros Desc. Diversos</t>
  </si>
  <si>
    <t>Remunera-ção Líquida</t>
  </si>
  <si>
    <t>Efetivo</t>
  </si>
  <si>
    <t>Bruno Siqueira Andarade</t>
  </si>
  <si>
    <t>Agente Administrativo Analista</t>
  </si>
  <si>
    <t>01.07.2019</t>
  </si>
  <si>
    <t>Cássia Niquini S. Viana Chaves</t>
  </si>
  <si>
    <t>12.08.2019</t>
  </si>
  <si>
    <t>01.02.1995</t>
  </si>
  <si>
    <t>Claudiomiro Herneck Pires</t>
  </si>
  <si>
    <t>01.03.1999</t>
  </si>
  <si>
    <t>Edinei dos Santos</t>
  </si>
  <si>
    <t>Assistente Administrativo/
Assessor Legislativo</t>
  </si>
  <si>
    <t>15.12.2006</t>
  </si>
  <si>
    <t>Geone Assis de Andrade</t>
  </si>
  <si>
    <t>Assistente Administrativo de Libras</t>
  </si>
  <si>
    <t>Larissa Lima Fonseca</t>
  </si>
  <si>
    <t>Agente Administrativo de Controle Interno</t>
  </si>
  <si>
    <t>Lucas Diniz Silva</t>
  </si>
  <si>
    <t>Assistente Administrativo de Informática</t>
  </si>
  <si>
    <t>Maria Aparecida  Lima</t>
  </si>
  <si>
    <t>Agente Administrativo Bibliotecária</t>
  </si>
  <si>
    <t>26.08.2019</t>
  </si>
  <si>
    <t xml:space="preserve">Maria Juliana de Freitas Gomes </t>
  </si>
  <si>
    <t>Assistente AdministrativoI/
Chefe de Secretaria</t>
  </si>
  <si>
    <t>11.08.2008</t>
  </si>
  <si>
    <t>Mateus Dias Pires</t>
  </si>
  <si>
    <t>Agente Administrativo Especilidade Comunicação Social</t>
  </si>
  <si>
    <t>Paulo Gomes Coelho</t>
  </si>
  <si>
    <t>Rodrigo Magela Pereira</t>
  </si>
  <si>
    <t>Assistente Administrativo</t>
  </si>
  <si>
    <t>Adicional de Férias</t>
  </si>
  <si>
    <t>Função de Confiança</t>
  </si>
  <si>
    <t>Chefe da Divisão Administrativa</t>
  </si>
  <si>
    <t>Chefe da Divisão de Comunicação Social e Divulgação</t>
  </si>
  <si>
    <t>Vereadores</t>
  </si>
  <si>
    <t>Agente Político</t>
  </si>
  <si>
    <t>Vereador</t>
  </si>
  <si>
    <t>Quinq.  Aposentado-ria</t>
  </si>
  <si>
    <t>Remuneração  Liquida</t>
  </si>
  <si>
    <t>Efetivo (Inativo)</t>
  </si>
  <si>
    <t xml:space="preserve"> - Aposentada -</t>
  </si>
  <si>
    <t>Gratificação Cargo Comissão</t>
  </si>
  <si>
    <t xml:space="preserve">Vencimento Aposentado-ria </t>
  </si>
  <si>
    <t>Abono Pecuniário</t>
  </si>
  <si>
    <t>IDENTIFICAÇÃO</t>
  </si>
  <si>
    <t>PROVENTOS</t>
  </si>
  <si>
    <t>DESCONTOS</t>
  </si>
  <si>
    <t>Jairo de Sousa Ezequiel</t>
  </si>
  <si>
    <t>25.10.2021</t>
  </si>
  <si>
    <t>Kamila Monteiro Magalhães</t>
  </si>
  <si>
    <t>Emersanio Pinheiro de Carvalho</t>
  </si>
  <si>
    <t>01.01.2021</t>
  </si>
  <si>
    <t>José Gonçalves Osório Filho</t>
  </si>
  <si>
    <t>Suellenn Christina Nascimento Monteiro</t>
  </si>
  <si>
    <t>Maria do Perpétuo Socorro G. Soares</t>
  </si>
  <si>
    <t>Quintos Inc. Aposentadoria</t>
  </si>
  <si>
    <t xml:space="preserve"> Servidora Aposentada / Inativa</t>
  </si>
  <si>
    <t>Agente Administrativo Analista/Assessora Legislativa</t>
  </si>
  <si>
    <t>Wagner Luiz Tavares Gomides</t>
  </si>
  <si>
    <t>TOTAL</t>
  </si>
  <si>
    <t>Teto Remuneratório</t>
  </si>
  <si>
    <t>Total Proventos Considerados</t>
  </si>
  <si>
    <t>Deduções da base de cálculo do teto remuneratório: Art. 52, §1º, da Lei Complementar Municipal nº 1.522, de 20.06.1990  (1/3 de férias, abono pecuniário e 1/3 de abono pecuniário).</t>
  </si>
  <si>
    <t>Coordenador Geral da Escola do Legislativo</t>
  </si>
  <si>
    <t>Assessor Político Institucional</t>
  </si>
  <si>
    <t>Auxílio Saúde</t>
  </si>
  <si>
    <t>Contrato Prazo Determinado</t>
  </si>
  <si>
    <t>Rachel Monteiro Marinho Barroso</t>
  </si>
  <si>
    <t>Agente Administrativo Especilidade Contabilidade</t>
  </si>
  <si>
    <t>Mariana Moreira dos Santos</t>
  </si>
  <si>
    <t>Outros</t>
  </si>
  <si>
    <t>RESUMO</t>
  </si>
  <si>
    <t>Agente Administrativo Analista/Chefe de Divisão de Contabilidade e Tecnologia.</t>
  </si>
  <si>
    <t>Claudio Antonio de Souza Coura</t>
  </si>
  <si>
    <r>
      <t xml:space="preserve">(*) Fixação do teto remuneratório: Art. 47 da Lei Complementar nº 4.156, de 18.12.2017, correspondendo a 80,0% dos subsídios do Prefeito Municipal (R$ 21.000,00 - </t>
    </r>
    <r>
      <rPr>
        <sz val="11"/>
        <rFont val="Calibri"/>
        <family val="2"/>
        <scheme val="minor"/>
      </rPr>
      <t>Lei Municipal nº 4.724, DE 25.09.2023</t>
    </r>
    <r>
      <rPr>
        <sz val="11"/>
        <color theme="1"/>
        <rFont val="Calibri"/>
        <family val="2"/>
        <scheme val="minor"/>
      </rPr>
      <t>).</t>
    </r>
  </si>
  <si>
    <t>Dedução Teto Remuneratório R$16.800,00 (*)</t>
  </si>
  <si>
    <t>Diego Alberto G. da Mata</t>
  </si>
  <si>
    <t>Valéria Cristina Alvarenga dos Santos</t>
  </si>
  <si>
    <t>Procuradora Jurídica</t>
  </si>
  <si>
    <t>02.01.2025</t>
  </si>
  <si>
    <t>Guilherme Belmiro do Couto</t>
  </si>
  <si>
    <t>Carlos Pinto da Paixão</t>
  </si>
  <si>
    <t>01.01.2025</t>
  </si>
  <si>
    <t>Fabiano Souza da Cruz</t>
  </si>
  <si>
    <t>Gustavo Antônio Gomes</t>
  </si>
  <si>
    <t>José Rubens Tavares</t>
  </si>
  <si>
    <t>Márcio Alves Ferreira</t>
  </si>
  <si>
    <t>Thaffarel Jorge Pereira</t>
  </si>
  <si>
    <t>Wellington Sabino de Oliveira</t>
  </si>
  <si>
    <t>Laeticie Schiavo Martins Carvalho</t>
  </si>
  <si>
    <t>26.03.2025</t>
  </si>
  <si>
    <t>Adicional 1/6 de Férias</t>
  </si>
  <si>
    <t>Milene Silva Miranda</t>
  </si>
  <si>
    <t>Coordenador Geral do COC</t>
  </si>
  <si>
    <t>07.07.2025</t>
  </si>
  <si>
    <t>Competência: SETEMBRO/2025</t>
  </si>
  <si>
    <t>13º SALÁRIO - 2ª PARCELA</t>
  </si>
  <si>
    <t>Servidor Efetivo</t>
  </si>
  <si>
    <t xml:space="preserve">Valor </t>
  </si>
  <si>
    <t>Claudio Antônio de Souza Coura</t>
  </si>
  <si>
    <t>Servidores Comissionados</t>
  </si>
  <si>
    <t>Servidores Contratados</t>
  </si>
  <si>
    <t>13º SALÁRIO - 2ª PARCELA - Servidora Aposentada</t>
  </si>
  <si>
    <t>Fernanda Felix Bitencourt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</si>
</sst>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name val="Calibri"/>
      <family val="2"/>
      <scheme val="minor"/>
    </font>
    <font>
      <sz val="6"/>
      <color theme="1"/>
      <name val="Arial"/>
      <family val="2"/>
    </font>
    <font>
      <b/>
      <sz val="5"/>
      <name val="Arial"/>
      <family val="2"/>
    </font>
    <font>
      <sz val="5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56">
    <xf numFmtId="0" fontId="0" fillId="0" borderId="0" xfId="0"/>
    <xf numFmtId="49" fontId="4" fillId="0" borderId="0" xfId="2" applyNumberFormat="1" applyFont="1" applyAlignment="1">
      <alignment vertical="center" wrapText="1"/>
    </xf>
    <xf numFmtId="43" fontId="4" fillId="0" borderId="0" xfId="1" applyFont="1" applyAlignment="1">
      <alignment vertical="center" wrapText="1"/>
    </xf>
    <xf numFmtId="0" fontId="4" fillId="0" borderId="0" xfId="2" applyFont="1" applyAlignment="1">
      <alignment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vertical="center" wrapText="1"/>
    </xf>
    <xf numFmtId="164" fontId="4" fillId="0" borderId="6" xfId="3" applyFont="1" applyBorder="1" applyAlignment="1">
      <alignment vertical="center" wrapText="1"/>
    </xf>
    <xf numFmtId="164" fontId="4" fillId="0" borderId="5" xfId="3" applyFont="1" applyBorder="1" applyAlignment="1">
      <alignment vertical="center" wrapText="1"/>
    </xf>
    <xf numFmtId="0" fontId="5" fillId="3" borderId="7" xfId="2" applyFont="1" applyFill="1" applyBorder="1" applyAlignment="1">
      <alignment vertical="center" wrapText="1"/>
    </xf>
    <xf numFmtId="0" fontId="4" fillId="0" borderId="6" xfId="2" applyFont="1" applyBorder="1" applyAlignment="1">
      <alignment horizontal="center" vertical="center" wrapText="1"/>
    </xf>
    <xf numFmtId="165" fontId="4" fillId="0" borderId="8" xfId="2" applyNumberFormat="1" applyFont="1" applyBorder="1" applyAlignment="1">
      <alignment vertical="center" wrapText="1"/>
    </xf>
    <xf numFmtId="43" fontId="4" fillId="0" borderId="6" xfId="1" applyFont="1" applyBorder="1" applyAlignment="1">
      <alignment vertical="center" wrapText="1"/>
    </xf>
    <xf numFmtId="0" fontId="5" fillId="3" borderId="9" xfId="2" applyFont="1" applyFill="1" applyBorder="1" applyAlignment="1">
      <alignment vertical="center" wrapText="1"/>
    </xf>
    <xf numFmtId="0" fontId="4" fillId="0" borderId="10" xfId="2" applyFont="1" applyBorder="1" applyAlignment="1">
      <alignment horizontal="center" vertical="center" wrapText="1"/>
    </xf>
    <xf numFmtId="164" fontId="4" fillId="0" borderId="10" xfId="3" applyFont="1" applyBorder="1" applyAlignment="1">
      <alignment vertical="center" wrapText="1"/>
    </xf>
    <xf numFmtId="0" fontId="6" fillId="0" borderId="0" xfId="2" applyFont="1" applyAlignment="1">
      <alignment vertical="center" wrapText="1"/>
    </xf>
    <xf numFmtId="0" fontId="2" fillId="0" borderId="0" xfId="2" applyAlignment="1">
      <alignment vertical="center" wrapText="1"/>
    </xf>
    <xf numFmtId="0" fontId="7" fillId="0" borderId="0" xfId="2" applyFont="1" applyAlignment="1">
      <alignment vertical="center" wrapText="1"/>
    </xf>
    <xf numFmtId="0" fontId="5" fillId="3" borderId="11" xfId="2" applyFont="1" applyFill="1" applyBorder="1" applyAlignment="1">
      <alignment vertical="center" wrapText="1"/>
    </xf>
    <xf numFmtId="0" fontId="4" fillId="0" borderId="12" xfId="2" applyFont="1" applyBorder="1" applyAlignment="1">
      <alignment horizontal="center" vertical="center" wrapText="1"/>
    </xf>
    <xf numFmtId="164" fontId="4" fillId="0" borderId="13" xfId="3" applyFont="1" applyBorder="1" applyAlignment="1">
      <alignment vertical="center" wrapText="1"/>
    </xf>
    <xf numFmtId="0" fontId="5" fillId="5" borderId="1" xfId="2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164" fontId="4" fillId="0" borderId="2" xfId="3" applyFont="1" applyBorder="1" applyAlignment="1">
      <alignment horizontal="center" vertical="center" wrapText="1"/>
    </xf>
    <xf numFmtId="0" fontId="4" fillId="0" borderId="19" xfId="2" applyFont="1" applyBorder="1" applyAlignment="1">
      <alignment horizontal="center" vertical="center" wrapText="1"/>
    </xf>
    <xf numFmtId="164" fontId="4" fillId="0" borderId="20" xfId="3" applyFont="1" applyBorder="1" applyAlignment="1">
      <alignment vertical="center" wrapText="1"/>
    </xf>
    <xf numFmtId="0" fontId="11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0" fillId="0" borderId="0" xfId="0" applyAlignment="1">
      <alignment horizontal="center"/>
    </xf>
    <xf numFmtId="43" fontId="4" fillId="0" borderId="0" xfId="1" applyFont="1" applyFill="1" applyBorder="1" applyAlignment="1">
      <alignment vertical="center" wrapText="1"/>
    </xf>
    <xf numFmtId="0" fontId="5" fillId="2" borderId="24" xfId="2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 wrapText="1"/>
    </xf>
    <xf numFmtId="4" fontId="4" fillId="0" borderId="2" xfId="2" applyNumberFormat="1" applyFont="1" applyBorder="1" applyAlignment="1">
      <alignment vertical="center" wrapText="1"/>
    </xf>
    <xf numFmtId="0" fontId="5" fillId="0" borderId="1" xfId="2" applyFont="1" applyBorder="1" applyAlignment="1">
      <alignment vertical="center" wrapText="1"/>
    </xf>
    <xf numFmtId="0" fontId="3" fillId="0" borderId="0" xfId="2" applyFont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164" fontId="4" fillId="0" borderId="27" xfId="3" applyFont="1" applyBorder="1" applyAlignment="1">
      <alignment vertical="center" wrapText="1"/>
    </xf>
    <xf numFmtId="0" fontId="5" fillId="2" borderId="26" xfId="2" applyFont="1" applyFill="1" applyBorder="1" applyAlignment="1">
      <alignment horizontal="center" vertical="center" wrapText="1"/>
    </xf>
    <xf numFmtId="0" fontId="4" fillId="0" borderId="17" xfId="2" applyFont="1" applyBorder="1" applyAlignment="1">
      <alignment horizontal="center" vertical="center" wrapText="1"/>
    </xf>
    <xf numFmtId="0" fontId="5" fillId="5" borderId="17" xfId="2" applyFont="1" applyFill="1" applyBorder="1" applyAlignment="1">
      <alignment horizontal="center" vertical="center" wrapText="1"/>
    </xf>
    <xf numFmtId="0" fontId="5" fillId="2" borderId="29" xfId="2" applyFont="1" applyFill="1" applyBorder="1" applyAlignment="1">
      <alignment horizontal="center" vertical="center" wrapText="1"/>
    </xf>
    <xf numFmtId="16" fontId="3" fillId="0" borderId="0" xfId="2" applyNumberFormat="1" applyFont="1" applyAlignment="1">
      <alignment horizontal="center" vertical="center" wrapText="1"/>
    </xf>
    <xf numFmtId="164" fontId="4" fillId="2" borderId="6" xfId="3" applyFont="1" applyFill="1" applyBorder="1" applyAlignment="1">
      <alignment vertical="center" wrapText="1"/>
    </xf>
    <xf numFmtId="164" fontId="4" fillId="2" borderId="27" xfId="3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15" fillId="2" borderId="23" xfId="0" applyFont="1" applyFill="1" applyBorder="1" applyAlignment="1">
      <alignment horizontal="center" vertical="center"/>
    </xf>
    <xf numFmtId="4" fontId="9" fillId="0" borderId="8" xfId="0" applyNumberFormat="1" applyFont="1" applyBorder="1"/>
    <xf numFmtId="4" fontId="9" fillId="0" borderId="33" xfId="0" applyNumberFormat="1" applyFont="1" applyBorder="1"/>
    <xf numFmtId="4" fontId="9" fillId="0" borderId="26" xfId="0" applyNumberFormat="1" applyFont="1" applyBorder="1"/>
    <xf numFmtId="164" fontId="4" fillId="2" borderId="10" xfId="3" applyFont="1" applyFill="1" applyBorder="1" applyAlignment="1">
      <alignment vertical="center" wrapText="1"/>
    </xf>
    <xf numFmtId="164" fontId="4" fillId="2" borderId="36" xfId="3" applyFont="1" applyFill="1" applyBorder="1" applyAlignment="1">
      <alignment vertical="center" wrapText="1"/>
    </xf>
    <xf numFmtId="164" fontId="4" fillId="0" borderId="36" xfId="3" applyFont="1" applyBorder="1" applyAlignment="1">
      <alignment vertical="center" wrapText="1"/>
    </xf>
    <xf numFmtId="165" fontId="4" fillId="0" borderId="33" xfId="2" applyNumberFormat="1" applyFont="1" applyBorder="1" applyAlignment="1">
      <alignment vertical="center" wrapText="1"/>
    </xf>
    <xf numFmtId="0" fontId="5" fillId="2" borderId="17" xfId="2" applyFont="1" applyFill="1" applyBorder="1" applyAlignment="1">
      <alignment horizontal="center" vertical="center" wrapText="1"/>
    </xf>
    <xf numFmtId="14" fontId="4" fillId="0" borderId="6" xfId="2" applyNumberFormat="1" applyFont="1" applyBorder="1" applyAlignment="1">
      <alignment horizontal="center" vertical="center" wrapText="1"/>
    </xf>
    <xf numFmtId="164" fontId="4" fillId="0" borderId="6" xfId="3" applyFont="1" applyFill="1" applyBorder="1" applyAlignment="1">
      <alignment vertical="center" wrapText="1"/>
    </xf>
    <xf numFmtId="0" fontId="16" fillId="0" borderId="0" xfId="0" applyFont="1"/>
    <xf numFmtId="164" fontId="4" fillId="0" borderId="0" xfId="3" applyFont="1" applyBorder="1" applyAlignment="1">
      <alignment vertical="center" wrapText="1"/>
    </xf>
    <xf numFmtId="0" fontId="4" fillId="0" borderId="0" xfId="2" applyFont="1" applyAlignment="1">
      <alignment horizontal="center" vertical="center" wrapText="1"/>
    </xf>
    <xf numFmtId="165" fontId="4" fillId="0" borderId="0" xfId="2" applyNumberFormat="1" applyFont="1" applyAlignment="1">
      <alignment vertical="center" wrapText="1"/>
    </xf>
    <xf numFmtId="0" fontId="4" fillId="0" borderId="22" xfId="2" applyFont="1" applyBorder="1" applyAlignment="1">
      <alignment horizontal="center" vertical="center" wrapText="1"/>
    </xf>
    <xf numFmtId="164" fontId="4" fillId="0" borderId="0" xfId="3" applyFont="1" applyFill="1" applyBorder="1" applyAlignment="1">
      <alignment vertical="center" wrapText="1"/>
    </xf>
    <xf numFmtId="14" fontId="4" fillId="0" borderId="0" xfId="2" applyNumberFormat="1" applyFont="1" applyAlignment="1">
      <alignment horizontal="center" vertical="center" wrapText="1"/>
    </xf>
    <xf numFmtId="164" fontId="4" fillId="0" borderId="0" xfId="3" applyFont="1" applyFill="1" applyBorder="1" applyAlignment="1">
      <alignment horizontal="center" vertical="center" wrapText="1"/>
    </xf>
    <xf numFmtId="4" fontId="4" fillId="0" borderId="0" xfId="2" applyNumberFormat="1" applyFont="1" applyAlignment="1">
      <alignment vertical="center" wrapText="1"/>
    </xf>
    <xf numFmtId="4" fontId="4" fillId="0" borderId="0" xfId="2" applyNumberFormat="1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43" fontId="4" fillId="0" borderId="0" xfId="1" applyFont="1" applyFill="1" applyBorder="1" applyAlignment="1">
      <alignment horizontal="center" vertical="center" wrapText="1"/>
    </xf>
    <xf numFmtId="164" fontId="4" fillId="0" borderId="6" xfId="3" applyFont="1" applyBorder="1" applyAlignment="1">
      <alignment horizontal="center" vertical="center" wrapText="1"/>
    </xf>
    <xf numFmtId="0" fontId="5" fillId="5" borderId="15" xfId="2" applyFont="1" applyFill="1" applyBorder="1" applyAlignment="1">
      <alignment horizontal="center" vertical="center" wrapText="1"/>
    </xf>
    <xf numFmtId="164" fontId="5" fillId="2" borderId="18" xfId="3" applyFont="1" applyFill="1" applyBorder="1" applyAlignment="1">
      <alignment horizontal="center" vertical="center" wrapText="1"/>
    </xf>
    <xf numFmtId="164" fontId="4" fillId="0" borderId="5" xfId="3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164" fontId="5" fillId="2" borderId="2" xfId="3" applyFont="1" applyFill="1" applyBorder="1" applyAlignment="1">
      <alignment horizontal="center" vertical="center" wrapText="1"/>
    </xf>
    <xf numFmtId="0" fontId="5" fillId="2" borderId="18" xfId="2" applyFont="1" applyFill="1" applyBorder="1" applyAlignment="1">
      <alignment horizontal="center" vertical="center" wrapText="1"/>
    </xf>
    <xf numFmtId="165" fontId="0" fillId="0" borderId="0" xfId="0" applyNumberFormat="1"/>
    <xf numFmtId="43" fontId="0" fillId="0" borderId="0" xfId="0" applyNumberFormat="1"/>
    <xf numFmtId="4" fontId="0" fillId="0" borderId="0" xfId="0" applyNumberFormat="1"/>
    <xf numFmtId="164" fontId="4" fillId="2" borderId="5" xfId="3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/>
    </xf>
    <xf numFmtId="4" fontId="9" fillId="0" borderId="37" xfId="0" applyNumberFormat="1" applyFont="1" applyBorder="1"/>
    <xf numFmtId="0" fontId="14" fillId="4" borderId="14" xfId="0" applyFont="1" applyFill="1" applyBorder="1"/>
    <xf numFmtId="0" fontId="14" fillId="4" borderId="15" xfId="0" applyFont="1" applyFill="1" applyBorder="1"/>
    <xf numFmtId="4" fontId="4" fillId="0" borderId="17" xfId="2" applyNumberFormat="1" applyFont="1" applyBorder="1" applyAlignment="1">
      <alignment vertical="center" wrapText="1"/>
    </xf>
    <xf numFmtId="2" fontId="4" fillId="0" borderId="2" xfId="2" applyNumberFormat="1" applyFont="1" applyBorder="1" applyAlignment="1">
      <alignment vertical="center" wrapText="1"/>
    </xf>
    <xf numFmtId="164" fontId="2" fillId="0" borderId="0" xfId="3" applyFont="1" applyFill="1" applyBorder="1" applyAlignment="1">
      <alignment vertical="center" wrapText="1"/>
    </xf>
    <xf numFmtId="164" fontId="18" fillId="0" borderId="0" xfId="3" applyFont="1" applyFill="1" applyBorder="1" applyAlignment="1">
      <alignment vertical="center" wrapText="1"/>
    </xf>
    <xf numFmtId="0" fontId="5" fillId="3" borderId="40" xfId="2" applyFont="1" applyFill="1" applyBorder="1" applyAlignment="1">
      <alignment vertical="center" wrapText="1"/>
    </xf>
    <xf numFmtId="0" fontId="4" fillId="0" borderId="41" xfId="2" applyFont="1" applyBorder="1" applyAlignment="1">
      <alignment horizontal="center" vertical="center" wrapText="1"/>
    </xf>
    <xf numFmtId="14" fontId="4" fillId="0" borderId="41" xfId="2" applyNumberFormat="1" applyFont="1" applyBorder="1" applyAlignment="1">
      <alignment horizontal="center" vertical="center" wrapText="1"/>
    </xf>
    <xf numFmtId="164" fontId="4" fillId="2" borderId="20" xfId="3" applyFont="1" applyFill="1" applyBorder="1" applyAlignment="1">
      <alignment vertical="center" wrapText="1"/>
    </xf>
    <xf numFmtId="164" fontId="4" fillId="2" borderId="19" xfId="3" applyFont="1" applyFill="1" applyBorder="1" applyAlignment="1">
      <alignment vertical="center" wrapText="1"/>
    </xf>
    <xf numFmtId="164" fontId="4" fillId="0" borderId="19" xfId="3" applyFont="1" applyBorder="1" applyAlignment="1">
      <alignment vertical="center" wrapText="1"/>
    </xf>
    <xf numFmtId="165" fontId="4" fillId="0" borderId="37" xfId="2" applyNumberFormat="1" applyFont="1" applyBorder="1" applyAlignment="1">
      <alignment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 wrapText="1"/>
    </xf>
    <xf numFmtId="164" fontId="4" fillId="0" borderId="25" xfId="3" applyFont="1" applyBorder="1" applyAlignment="1">
      <alignment horizontal="center" vertical="center" wrapText="1"/>
    </xf>
    <xf numFmtId="164" fontId="4" fillId="2" borderId="13" xfId="3" applyFont="1" applyFill="1" applyBorder="1" applyAlignment="1">
      <alignment horizontal="center" vertical="center" wrapText="1"/>
    </xf>
    <xf numFmtId="164" fontId="4" fillId="0" borderId="25" xfId="3" applyFont="1" applyBorder="1" applyAlignment="1">
      <alignment vertical="center" wrapText="1"/>
    </xf>
    <xf numFmtId="164" fontId="4" fillId="2" borderId="29" xfId="3" applyFont="1" applyFill="1" applyBorder="1" applyAlignment="1">
      <alignment vertical="center" wrapText="1"/>
    </xf>
    <xf numFmtId="164" fontId="4" fillId="0" borderId="29" xfId="3" applyFont="1" applyBorder="1" applyAlignment="1">
      <alignment vertical="center" wrapText="1"/>
    </xf>
    <xf numFmtId="165" fontId="4" fillId="0" borderId="26" xfId="2" applyNumberFormat="1" applyFont="1" applyBorder="1" applyAlignment="1">
      <alignment vertical="center" wrapText="1"/>
    </xf>
    <xf numFmtId="164" fontId="4" fillId="2" borderId="18" xfId="3" applyFont="1" applyFill="1" applyBorder="1" applyAlignment="1">
      <alignment vertical="center" wrapText="1"/>
    </xf>
    <xf numFmtId="0" fontId="3" fillId="0" borderId="0" xfId="2" applyFont="1" applyAlignment="1">
      <alignment horizontal="center" vertical="center" wrapText="1"/>
    </xf>
    <xf numFmtId="0" fontId="3" fillId="0" borderId="21" xfId="2" applyFont="1" applyBorder="1" applyAlignment="1">
      <alignment horizontal="center" vertical="center" wrapText="1"/>
    </xf>
    <xf numFmtId="0" fontId="3" fillId="0" borderId="22" xfId="2" applyFont="1" applyBorder="1" applyAlignment="1">
      <alignment horizontal="center" vertical="center" wrapText="1"/>
    </xf>
    <xf numFmtId="0" fontId="5" fillId="5" borderId="17" xfId="2" applyFont="1" applyFill="1" applyBorder="1" applyAlignment="1">
      <alignment horizontal="center" vertical="center" wrapText="1"/>
    </xf>
    <xf numFmtId="0" fontId="5" fillId="5" borderId="15" xfId="2" applyFont="1" applyFill="1" applyBorder="1" applyAlignment="1">
      <alignment horizontal="center" vertical="center" wrapText="1"/>
    </xf>
    <xf numFmtId="0" fontId="5" fillId="5" borderId="18" xfId="2" applyFont="1" applyFill="1" applyBorder="1" applyAlignment="1">
      <alignment horizontal="center" vertical="center" wrapText="1"/>
    </xf>
    <xf numFmtId="43" fontId="4" fillId="0" borderId="17" xfId="1" applyFont="1" applyBorder="1" applyAlignment="1">
      <alignment vertical="center" wrapText="1"/>
    </xf>
    <xf numFmtId="43" fontId="4" fillId="0" borderId="15" xfId="1" applyFon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164" fontId="4" fillId="0" borderId="0" xfId="3" applyFont="1" applyBorder="1" applyAlignment="1">
      <alignment horizontal="center" vertical="center" wrapText="1"/>
    </xf>
    <xf numFmtId="0" fontId="5" fillId="2" borderId="23" xfId="2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 wrapText="1"/>
    </xf>
    <xf numFmtId="0" fontId="3" fillId="0" borderId="28" xfId="2" applyFont="1" applyBorder="1" applyAlignment="1">
      <alignment horizontal="center" vertical="center" wrapText="1"/>
    </xf>
    <xf numFmtId="0" fontId="3" fillId="0" borderId="30" xfId="2" applyFont="1" applyBorder="1" applyAlignment="1">
      <alignment horizontal="center" vertical="center" wrapText="1"/>
    </xf>
    <xf numFmtId="0" fontId="3" fillId="0" borderId="31" xfId="2" applyFont="1" applyBorder="1" applyAlignment="1">
      <alignment horizontal="center" vertical="center" wrapText="1"/>
    </xf>
    <xf numFmtId="0" fontId="3" fillId="0" borderId="32" xfId="2" applyFont="1" applyBorder="1" applyAlignment="1">
      <alignment horizontal="center" vertical="center" wrapText="1"/>
    </xf>
    <xf numFmtId="0" fontId="8" fillId="4" borderId="14" xfId="2" applyFont="1" applyFill="1" applyBorder="1" applyAlignment="1">
      <alignment horizontal="center" vertical="center" wrapText="1"/>
    </xf>
    <xf numFmtId="0" fontId="8" fillId="4" borderId="15" xfId="2" applyFont="1" applyFill="1" applyBorder="1" applyAlignment="1">
      <alignment horizontal="center" vertical="center" wrapText="1"/>
    </xf>
    <xf numFmtId="0" fontId="8" fillId="4" borderId="16" xfId="2" applyFont="1" applyFill="1" applyBorder="1" applyAlignment="1">
      <alignment horizontal="center" vertical="center" wrapText="1"/>
    </xf>
    <xf numFmtId="0" fontId="5" fillId="5" borderId="16" xfId="2" applyFont="1" applyFill="1" applyBorder="1" applyAlignment="1">
      <alignment horizontal="center" vertical="center" wrapText="1"/>
    </xf>
    <xf numFmtId="43" fontId="4" fillId="0" borderId="17" xfId="1" applyFont="1" applyBorder="1" applyAlignment="1">
      <alignment horizontal="center" vertical="center" wrapText="1"/>
    </xf>
    <xf numFmtId="43" fontId="4" fillId="0" borderId="15" xfId="1" applyFont="1" applyBorder="1" applyAlignment="1">
      <alignment horizontal="center" vertical="center" wrapText="1"/>
    </xf>
    <xf numFmtId="43" fontId="4" fillId="0" borderId="16" xfId="1" applyFont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/>
    </xf>
    <xf numFmtId="0" fontId="5" fillId="2" borderId="21" xfId="2" applyFont="1" applyFill="1" applyBorder="1" applyAlignment="1">
      <alignment horizontal="center" vertical="center" wrapText="1"/>
    </xf>
    <xf numFmtId="0" fontId="5" fillId="2" borderId="22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34" xfId="2" applyFont="1" applyFill="1" applyBorder="1" applyAlignment="1">
      <alignment horizontal="center" vertical="center" wrapText="1"/>
    </xf>
    <xf numFmtId="0" fontId="5" fillId="3" borderId="35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3" borderId="34" xfId="2" applyFont="1" applyFill="1" applyBorder="1" applyAlignment="1">
      <alignment horizontal="center" vertical="center"/>
    </xf>
    <xf numFmtId="0" fontId="5" fillId="3" borderId="35" xfId="2" applyFont="1" applyFill="1" applyBorder="1" applyAlignment="1">
      <alignment horizontal="center" vertical="center"/>
    </xf>
    <xf numFmtId="0" fontId="5" fillId="3" borderId="38" xfId="2" applyFont="1" applyFill="1" applyBorder="1" applyAlignment="1">
      <alignment horizontal="center" vertical="center"/>
    </xf>
    <xf numFmtId="0" fontId="5" fillId="3" borderId="39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 wrapText="1"/>
    </xf>
    <xf numFmtId="0" fontId="5" fillId="3" borderId="24" xfId="2" applyFont="1" applyFill="1" applyBorder="1" applyAlignment="1">
      <alignment horizontal="center" vertical="center" wrapText="1"/>
    </xf>
    <xf numFmtId="0" fontId="5" fillId="3" borderId="25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4" fontId="9" fillId="0" borderId="3" xfId="0" applyNumberFormat="1" applyFont="1" applyBorder="1"/>
  </cellXfs>
  <cellStyles count="4">
    <cellStyle name="Normal" xfId="0" builtinId="0"/>
    <cellStyle name="Normal 2" xfId="2" xr:uid="{00000000-0005-0000-0000-000001000000}"/>
    <cellStyle name="Separador de milhares 2" xfId="3" xr:uid="{00000000-0005-0000-0000-000002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7"/>
  <sheetViews>
    <sheetView tabSelected="1" zoomScale="140" zoomScaleNormal="140" workbookViewId="0">
      <pane ySplit="3" topLeftCell="A4" activePane="bottomLeft" state="frozen"/>
      <selection pane="bottomLeft" activeCell="A51" sqref="A51:C51"/>
    </sheetView>
  </sheetViews>
  <sheetFormatPr defaultRowHeight="15" x14ac:dyDescent="0.25"/>
  <cols>
    <col min="1" max="1" width="12.42578125" customWidth="1"/>
    <col min="2" max="2" width="8.85546875" customWidth="1"/>
    <col min="3" max="3" width="9.28515625" customWidth="1"/>
    <col min="4" max="4" width="8.5703125" customWidth="1"/>
    <col min="5" max="5" width="6.140625" customWidth="1"/>
    <col min="6" max="6" width="8.28515625" customWidth="1"/>
    <col min="7" max="7" width="6" customWidth="1"/>
    <col min="8" max="8" width="7" customWidth="1"/>
    <col min="9" max="9" width="7.42578125" customWidth="1"/>
    <col min="10" max="10" width="7.7109375" customWidth="1"/>
    <col min="11" max="11" width="8.42578125" customWidth="1"/>
    <col min="12" max="12" width="7.5703125" customWidth="1"/>
    <col min="14" max="14" width="6.42578125" customWidth="1"/>
    <col min="15" max="15" width="6.7109375" customWidth="1"/>
    <col min="16" max="16" width="6.85546875" customWidth="1"/>
    <col min="17" max="17" width="7.5703125" customWidth="1"/>
    <col min="18" max="19" width="7.7109375" customWidth="1"/>
    <col min="20" max="20" width="9.140625" customWidth="1"/>
    <col min="21" max="21" width="9.85546875" customWidth="1"/>
    <col min="22" max="22" width="7.85546875" customWidth="1"/>
    <col min="26" max="26" width="11" bestFit="1" customWidth="1"/>
    <col min="27" max="27" width="4.85546875" bestFit="1" customWidth="1"/>
  </cols>
  <sheetData>
    <row r="1" spans="1:22" ht="15.75" thickBot="1" x14ac:dyDescent="0.3">
      <c r="A1" s="110" t="s">
        <v>108</v>
      </c>
      <c r="B1" s="110"/>
      <c r="C1" s="110"/>
      <c r="D1" s="1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 customHeight="1" x14ac:dyDescent="0.25">
      <c r="A2" s="111" t="s">
        <v>57</v>
      </c>
      <c r="B2" s="112"/>
      <c r="C2" s="112"/>
      <c r="D2" s="112"/>
      <c r="E2" s="112" t="s">
        <v>58</v>
      </c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22" t="s">
        <v>59</v>
      </c>
      <c r="Q2" s="123"/>
      <c r="R2" s="123"/>
      <c r="S2" s="124"/>
      <c r="T2" s="122" t="s">
        <v>73</v>
      </c>
      <c r="U2" s="125"/>
      <c r="V2" s="120" t="s">
        <v>13</v>
      </c>
    </row>
    <row r="3" spans="1:22" ht="50.25" thickBot="1" x14ac:dyDescent="0.3">
      <c r="A3" s="35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6" t="s">
        <v>54</v>
      </c>
      <c r="G3" s="36" t="s">
        <v>5</v>
      </c>
      <c r="H3" s="36" t="s">
        <v>6</v>
      </c>
      <c r="I3" s="36" t="s">
        <v>7</v>
      </c>
      <c r="J3" s="36" t="s">
        <v>8</v>
      </c>
      <c r="K3" s="36" t="s">
        <v>9</v>
      </c>
      <c r="L3" s="36" t="s">
        <v>56</v>
      </c>
      <c r="M3" s="36" t="s">
        <v>78</v>
      </c>
      <c r="N3" s="36" t="s">
        <v>83</v>
      </c>
      <c r="O3" s="36" t="s">
        <v>72</v>
      </c>
      <c r="P3" s="36" t="s">
        <v>10</v>
      </c>
      <c r="Q3" s="36" t="s">
        <v>11</v>
      </c>
      <c r="R3" s="36" t="s">
        <v>12</v>
      </c>
      <c r="S3" s="45" t="s">
        <v>72</v>
      </c>
      <c r="T3" s="45" t="s">
        <v>74</v>
      </c>
      <c r="U3" s="42" t="s">
        <v>88</v>
      </c>
      <c r="V3" s="121"/>
    </row>
    <row r="4" spans="1:22" ht="24.75" x14ac:dyDescent="0.25">
      <c r="A4" s="10" t="s">
        <v>15</v>
      </c>
      <c r="B4" s="11" t="s">
        <v>14</v>
      </c>
      <c r="C4" s="11" t="s">
        <v>16</v>
      </c>
      <c r="D4" s="11" t="s">
        <v>17</v>
      </c>
      <c r="E4" s="8">
        <v>6522.29</v>
      </c>
      <c r="F4" s="8"/>
      <c r="G4" s="8"/>
      <c r="H4" s="8"/>
      <c r="I4" s="8"/>
      <c r="J4" s="8">
        <v>0</v>
      </c>
      <c r="K4" s="8">
        <v>0</v>
      </c>
      <c r="L4" s="8">
        <v>0</v>
      </c>
      <c r="M4" s="8">
        <v>300</v>
      </c>
      <c r="N4" s="8"/>
      <c r="O4" s="47">
        <f>SUM(E4:N4)</f>
        <v>6822.29</v>
      </c>
      <c r="P4" s="8">
        <v>722.7</v>
      </c>
      <c r="Q4" s="8">
        <v>686.16</v>
      </c>
      <c r="R4" s="8">
        <f>584.2+222.59</f>
        <v>806.79000000000008</v>
      </c>
      <c r="S4" s="48">
        <f>SUM(P4:R4)</f>
        <v>2215.65</v>
      </c>
      <c r="T4" s="41">
        <f>O4-K4-L4</f>
        <v>6822.29</v>
      </c>
      <c r="U4" s="41">
        <f>IF(T4&gt;16800,T4-16800,0)</f>
        <v>0</v>
      </c>
      <c r="V4" s="12">
        <f>O4-S4-U4</f>
        <v>4606.6399999999994</v>
      </c>
    </row>
    <row r="5" spans="1:22" ht="33" x14ac:dyDescent="0.25">
      <c r="A5" s="10" t="s">
        <v>18</v>
      </c>
      <c r="B5" s="11" t="s">
        <v>14</v>
      </c>
      <c r="C5" s="11" t="s">
        <v>70</v>
      </c>
      <c r="D5" s="11" t="s">
        <v>19</v>
      </c>
      <c r="E5" s="8">
        <v>10887.76</v>
      </c>
      <c r="F5" s="8"/>
      <c r="G5" s="8">
        <v>544.39</v>
      </c>
      <c r="H5" s="8"/>
      <c r="I5" s="8"/>
      <c r="J5" s="8">
        <v>0</v>
      </c>
      <c r="K5" s="8">
        <v>0</v>
      </c>
      <c r="L5" s="8">
        <v>0</v>
      </c>
      <c r="M5" s="8">
        <v>480</v>
      </c>
      <c r="N5" s="8">
        <v>0</v>
      </c>
      <c r="O5" s="47">
        <f t="shared" ref="O5:O8" si="0">SUM(E5:N5)</f>
        <v>11912.15</v>
      </c>
      <c r="P5" s="8">
        <v>951.62</v>
      </c>
      <c r="Q5" s="8">
        <v>1973.42</v>
      </c>
      <c r="R5" s="8">
        <v>0</v>
      </c>
      <c r="S5" s="48">
        <f t="shared" ref="S5:S24" si="1">SUM(P5:R5)</f>
        <v>2925.04</v>
      </c>
      <c r="T5" s="41">
        <f t="shared" ref="T5:T24" si="2">O5-K5-L5</f>
        <v>11912.15</v>
      </c>
      <c r="U5" s="41">
        <f t="shared" ref="U5:U18" si="3">IF(T5&gt;16800,T5-16800,0)</f>
        <v>0</v>
      </c>
      <c r="V5" s="12">
        <f>O5-S5-U5</f>
        <v>8987.11</v>
      </c>
    </row>
    <row r="6" spans="1:22" ht="24.75" x14ac:dyDescent="0.25">
      <c r="A6" s="10" t="s">
        <v>86</v>
      </c>
      <c r="B6" s="11" t="s">
        <v>14</v>
      </c>
      <c r="C6" s="11" t="s">
        <v>16</v>
      </c>
      <c r="D6" s="11" t="s">
        <v>20</v>
      </c>
      <c r="E6" s="8">
        <v>7496.89</v>
      </c>
      <c r="F6" s="8"/>
      <c r="G6" s="13">
        <f>1874.22+824.66</f>
        <v>2698.88</v>
      </c>
      <c r="H6" s="13">
        <v>2205.16</v>
      </c>
      <c r="I6" s="13"/>
      <c r="J6" s="13">
        <v>0</v>
      </c>
      <c r="K6" s="13">
        <v>0</v>
      </c>
      <c r="L6" s="13">
        <v>0</v>
      </c>
      <c r="M6" s="13">
        <v>300</v>
      </c>
      <c r="N6" s="13"/>
      <c r="O6" s="47">
        <f t="shared" si="0"/>
        <v>12700.93</v>
      </c>
      <c r="P6" s="13">
        <v>951.62</v>
      </c>
      <c r="Q6" s="13">
        <v>2239.83</v>
      </c>
      <c r="R6" s="13">
        <v>0</v>
      </c>
      <c r="S6" s="48">
        <f>SUM(P6:R6)</f>
        <v>3191.45</v>
      </c>
      <c r="T6" s="41">
        <f>O6-K6-L6</f>
        <v>12700.93</v>
      </c>
      <c r="U6" s="41">
        <f>IF(T6&gt;16800,T6-16800,0)</f>
        <v>0</v>
      </c>
      <c r="V6" s="12">
        <f t="shared" ref="V6:V8" si="4">O6-S6-U6</f>
        <v>9509.48</v>
      </c>
    </row>
    <row r="7" spans="1:22" ht="49.5" x14ac:dyDescent="0.25">
      <c r="A7" s="10" t="s">
        <v>21</v>
      </c>
      <c r="B7" s="11" t="s">
        <v>14</v>
      </c>
      <c r="C7" s="11" t="s">
        <v>85</v>
      </c>
      <c r="D7" s="11" t="s">
        <v>22</v>
      </c>
      <c r="E7" s="8">
        <v>10887.76</v>
      </c>
      <c r="F7" s="8"/>
      <c r="G7" s="8">
        <v>2721.94</v>
      </c>
      <c r="H7" s="8"/>
      <c r="I7" s="8"/>
      <c r="J7" s="8">
        <v>0</v>
      </c>
      <c r="K7" s="8">
        <v>0</v>
      </c>
      <c r="L7" s="8">
        <v>0</v>
      </c>
      <c r="M7" s="8">
        <v>480</v>
      </c>
      <c r="N7" s="8">
        <v>0</v>
      </c>
      <c r="O7" s="47">
        <f t="shared" si="0"/>
        <v>14089.7</v>
      </c>
      <c r="P7" s="8">
        <v>951.62</v>
      </c>
      <c r="Q7" s="8">
        <v>1687.14</v>
      </c>
      <c r="R7" s="8">
        <f>2644.07+3218.56</f>
        <v>5862.63</v>
      </c>
      <c r="S7" s="48">
        <f>SUM(P7:R7)</f>
        <v>8501.39</v>
      </c>
      <c r="T7" s="41">
        <f>O7-K7-L7</f>
        <v>14089.7</v>
      </c>
      <c r="U7" s="41">
        <f t="shared" si="3"/>
        <v>0</v>
      </c>
      <c r="V7" s="12">
        <f>O7-S7-U7</f>
        <v>5588.3100000000013</v>
      </c>
    </row>
    <row r="8" spans="1:22" ht="33" x14ac:dyDescent="0.25">
      <c r="A8" s="10" t="s">
        <v>23</v>
      </c>
      <c r="B8" s="11" t="s">
        <v>14</v>
      </c>
      <c r="C8" s="11" t="s">
        <v>24</v>
      </c>
      <c r="D8" s="11" t="s">
        <v>25</v>
      </c>
      <c r="E8" s="8">
        <v>10887.76</v>
      </c>
      <c r="F8" s="8"/>
      <c r="G8" s="8">
        <f>2721.94+254.76</f>
        <v>2976.7</v>
      </c>
      <c r="H8" s="8"/>
      <c r="I8" s="8"/>
      <c r="J8" s="8">
        <v>0</v>
      </c>
      <c r="K8" s="8">
        <v>0</v>
      </c>
      <c r="L8" s="8">
        <v>0</v>
      </c>
      <c r="M8" s="8">
        <v>660</v>
      </c>
      <c r="N8" s="8">
        <v>0</v>
      </c>
      <c r="O8" s="47">
        <f t="shared" si="0"/>
        <v>14524.46</v>
      </c>
      <c r="P8" s="8">
        <v>951.62</v>
      </c>
      <c r="Q8" s="8">
        <v>2642.3</v>
      </c>
      <c r="R8" s="8">
        <f>3200.05+388.47</f>
        <v>3588.5200000000004</v>
      </c>
      <c r="S8" s="48">
        <f>SUM(P8:R8)</f>
        <v>7182.4400000000005</v>
      </c>
      <c r="T8" s="41">
        <f>O8-K8-L8</f>
        <v>14524.46</v>
      </c>
      <c r="U8" s="41">
        <f t="shared" si="3"/>
        <v>0</v>
      </c>
      <c r="V8" s="12">
        <f t="shared" si="4"/>
        <v>7342.0199999999986</v>
      </c>
    </row>
    <row r="9" spans="1:22" ht="24.75" x14ac:dyDescent="0.25">
      <c r="A9" s="10" t="s">
        <v>26</v>
      </c>
      <c r="B9" s="11" t="s">
        <v>14</v>
      </c>
      <c r="C9" s="11" t="s">
        <v>27</v>
      </c>
      <c r="D9" s="11" t="s">
        <v>17</v>
      </c>
      <c r="E9" s="8">
        <v>5169.22</v>
      </c>
      <c r="F9" s="8"/>
      <c r="G9" s="8"/>
      <c r="H9" s="8"/>
      <c r="I9" s="8"/>
      <c r="J9" s="8">
        <v>0</v>
      </c>
      <c r="K9" s="8">
        <v>0</v>
      </c>
      <c r="L9" s="8"/>
      <c r="M9" s="8">
        <v>300</v>
      </c>
      <c r="N9" s="8">
        <v>0</v>
      </c>
      <c r="O9" s="47">
        <f t="shared" ref="O9:O25" si="5">SUM(E9:N9)</f>
        <v>5469.22</v>
      </c>
      <c r="P9" s="8">
        <v>533.27</v>
      </c>
      <c r="Q9" s="8">
        <v>350.96</v>
      </c>
      <c r="R9" s="8">
        <v>0</v>
      </c>
      <c r="S9" s="48">
        <f t="shared" si="1"/>
        <v>884.23</v>
      </c>
      <c r="T9" s="41">
        <f t="shared" si="2"/>
        <v>5469.22</v>
      </c>
      <c r="U9" s="41">
        <f t="shared" si="3"/>
        <v>0</v>
      </c>
      <c r="V9" s="12">
        <f>O9-S9-U9</f>
        <v>4584.99</v>
      </c>
    </row>
    <row r="10" spans="1:22" ht="24.75" x14ac:dyDescent="0.25">
      <c r="A10" s="10" t="s">
        <v>60</v>
      </c>
      <c r="B10" s="11" t="s">
        <v>14</v>
      </c>
      <c r="C10" s="11" t="s">
        <v>16</v>
      </c>
      <c r="D10" s="11" t="s">
        <v>61</v>
      </c>
      <c r="E10" s="8">
        <v>6522.29</v>
      </c>
      <c r="F10" s="8"/>
      <c r="G10" s="8"/>
      <c r="H10" s="8"/>
      <c r="I10" s="8"/>
      <c r="J10" s="8">
        <v>0</v>
      </c>
      <c r="K10" s="8">
        <v>0</v>
      </c>
      <c r="L10" s="8">
        <v>0</v>
      </c>
      <c r="M10" s="8">
        <v>660</v>
      </c>
      <c r="N10" s="8"/>
      <c r="O10" s="47">
        <f t="shared" si="5"/>
        <v>7182.29</v>
      </c>
      <c r="P10" s="8">
        <v>722.7</v>
      </c>
      <c r="Q10" s="8">
        <v>634.02</v>
      </c>
      <c r="R10" s="8">
        <v>156.09</v>
      </c>
      <c r="S10" s="48">
        <f t="shared" si="1"/>
        <v>1512.81</v>
      </c>
      <c r="T10" s="41">
        <f>O10-K10-L10</f>
        <v>7182.29</v>
      </c>
      <c r="U10" s="41">
        <f t="shared" si="3"/>
        <v>0</v>
      </c>
      <c r="V10" s="12">
        <f t="shared" ref="V10:V18" si="6">O10-S10-U10</f>
        <v>5669.48</v>
      </c>
    </row>
    <row r="11" spans="1:22" ht="33" x14ac:dyDescent="0.25">
      <c r="A11" s="10" t="s">
        <v>28</v>
      </c>
      <c r="B11" s="11" t="s">
        <v>14</v>
      </c>
      <c r="C11" s="11" t="s">
        <v>29</v>
      </c>
      <c r="D11" s="11" t="s">
        <v>17</v>
      </c>
      <c r="E11" s="60">
        <v>8610.69</v>
      </c>
      <c r="F11" s="8"/>
      <c r="G11" s="8"/>
      <c r="H11" s="8"/>
      <c r="I11" s="8"/>
      <c r="J11" s="60">
        <v>0</v>
      </c>
      <c r="K11" s="60">
        <v>0</v>
      </c>
      <c r="L11" s="60">
        <v>0</v>
      </c>
      <c r="M11" s="8">
        <v>300</v>
      </c>
      <c r="N11" s="8">
        <v>0</v>
      </c>
      <c r="O11" s="47">
        <f>SUM(E11:N11)</f>
        <v>8910.69</v>
      </c>
      <c r="P11" s="60">
        <v>951.62</v>
      </c>
      <c r="Q11" s="60">
        <v>1197.51</v>
      </c>
      <c r="R11" s="8"/>
      <c r="S11" s="48">
        <f t="shared" si="1"/>
        <v>2149.13</v>
      </c>
      <c r="T11" s="41">
        <f t="shared" si="2"/>
        <v>8910.69</v>
      </c>
      <c r="U11" s="41">
        <f t="shared" si="3"/>
        <v>0</v>
      </c>
      <c r="V11" s="12">
        <f>O11-S11-U11</f>
        <v>6761.56</v>
      </c>
    </row>
    <row r="12" spans="1:22" ht="24.75" x14ac:dyDescent="0.25">
      <c r="A12" s="10" t="s">
        <v>30</v>
      </c>
      <c r="B12" s="11" t="s">
        <v>14</v>
      </c>
      <c r="C12" s="11" t="s">
        <v>31</v>
      </c>
      <c r="D12" s="11" t="s">
        <v>17</v>
      </c>
      <c r="E12" s="8">
        <v>5247.8</v>
      </c>
      <c r="F12" s="8"/>
      <c r="G12" s="8"/>
      <c r="H12" s="8"/>
      <c r="I12" s="8"/>
      <c r="J12" s="8">
        <v>0</v>
      </c>
      <c r="K12" s="8">
        <v>0</v>
      </c>
      <c r="L12" s="8">
        <v>0</v>
      </c>
      <c r="M12" s="8">
        <v>840</v>
      </c>
      <c r="N12" s="8">
        <v>0</v>
      </c>
      <c r="O12" s="47">
        <f>SUM(E12:N12)</f>
        <v>6087.8</v>
      </c>
      <c r="P12" s="8">
        <v>544.27</v>
      </c>
      <c r="Q12" s="8">
        <v>340.15</v>
      </c>
      <c r="R12" s="8">
        <v>121.93</v>
      </c>
      <c r="S12" s="48">
        <f>SUM(P12:R12)</f>
        <v>1006.3499999999999</v>
      </c>
      <c r="T12" s="41">
        <f>O12-K12-L12</f>
        <v>6087.8</v>
      </c>
      <c r="U12" s="41">
        <f t="shared" si="3"/>
        <v>0</v>
      </c>
      <c r="V12" s="12">
        <f>O12-S12-U12</f>
        <v>5081.4500000000007</v>
      </c>
    </row>
    <row r="13" spans="1:22" ht="24.75" x14ac:dyDescent="0.25">
      <c r="A13" s="10" t="s">
        <v>32</v>
      </c>
      <c r="B13" s="11" t="s">
        <v>14</v>
      </c>
      <c r="C13" s="11" t="s">
        <v>33</v>
      </c>
      <c r="D13" s="11" t="s">
        <v>34</v>
      </c>
      <c r="E13" s="8">
        <v>6800.7</v>
      </c>
      <c r="F13" s="8"/>
      <c r="G13" s="8"/>
      <c r="H13" s="8"/>
      <c r="I13" s="8"/>
      <c r="J13" s="8">
        <v>0</v>
      </c>
      <c r="K13" s="8">
        <v>0</v>
      </c>
      <c r="L13" s="8">
        <v>0</v>
      </c>
      <c r="M13" s="8">
        <v>660</v>
      </c>
      <c r="N13" s="8">
        <v>0</v>
      </c>
      <c r="O13" s="47">
        <f t="shared" si="5"/>
        <v>7460.7</v>
      </c>
      <c r="P13" s="8">
        <v>761.68</v>
      </c>
      <c r="Q13" s="8">
        <v>752</v>
      </c>
      <c r="R13" s="8">
        <v>0</v>
      </c>
      <c r="S13" s="48">
        <f t="shared" si="1"/>
        <v>1513.6799999999998</v>
      </c>
      <c r="T13" s="41">
        <f t="shared" si="2"/>
        <v>7460.7</v>
      </c>
      <c r="U13" s="41">
        <f t="shared" si="3"/>
        <v>0</v>
      </c>
      <c r="V13" s="12">
        <f>O13-S13-U13</f>
        <v>5947.02</v>
      </c>
    </row>
    <row r="14" spans="1:22" ht="33" x14ac:dyDescent="0.25">
      <c r="A14" s="10" t="s">
        <v>35</v>
      </c>
      <c r="B14" s="11" t="s">
        <v>14</v>
      </c>
      <c r="C14" s="11" t="s">
        <v>36</v>
      </c>
      <c r="D14" s="11" t="s">
        <v>37</v>
      </c>
      <c r="E14" s="60">
        <v>10887.76</v>
      </c>
      <c r="F14" s="60"/>
      <c r="G14" s="60">
        <v>2177.5500000000002</v>
      </c>
      <c r="H14" s="8"/>
      <c r="I14" s="8"/>
      <c r="J14" s="60">
        <v>0</v>
      </c>
      <c r="K14" s="60">
        <v>0</v>
      </c>
      <c r="L14" s="60">
        <v>0</v>
      </c>
      <c r="M14" s="8">
        <v>300</v>
      </c>
      <c r="N14" s="8">
        <v>0</v>
      </c>
      <c r="O14" s="47">
        <f>SUM(E14:N14)</f>
        <v>13365.310000000001</v>
      </c>
      <c r="P14" s="60">
        <v>951.62</v>
      </c>
      <c r="Q14" s="60">
        <v>2422.5300000000002</v>
      </c>
      <c r="R14" s="8">
        <v>0</v>
      </c>
      <c r="S14" s="48">
        <f>SUM(P14:R14)</f>
        <v>3374.15</v>
      </c>
      <c r="T14" s="41">
        <f>O14-K14-L14</f>
        <v>13365.310000000001</v>
      </c>
      <c r="U14" s="41">
        <f t="shared" si="3"/>
        <v>0</v>
      </c>
      <c r="V14" s="12">
        <f>O14-S14-U14</f>
        <v>9991.1600000000017</v>
      </c>
    </row>
    <row r="15" spans="1:22" ht="41.25" x14ac:dyDescent="0.25">
      <c r="A15" s="10" t="s">
        <v>38</v>
      </c>
      <c r="B15" s="11" t="s">
        <v>14</v>
      </c>
      <c r="C15" s="11" t="s">
        <v>39</v>
      </c>
      <c r="D15" s="11" t="s">
        <v>17</v>
      </c>
      <c r="E15" s="8">
        <v>6522.29</v>
      </c>
      <c r="F15" s="8"/>
      <c r="G15" s="8"/>
      <c r="H15" s="8"/>
      <c r="I15" s="8"/>
      <c r="J15" s="8">
        <v>0</v>
      </c>
      <c r="K15" s="8">
        <v>0</v>
      </c>
      <c r="L15" s="8">
        <v>0</v>
      </c>
      <c r="M15" s="8">
        <v>300</v>
      </c>
      <c r="N15" s="8"/>
      <c r="O15" s="47">
        <f t="shared" si="5"/>
        <v>6822.29</v>
      </c>
      <c r="P15" s="8">
        <v>722.7</v>
      </c>
      <c r="Q15" s="8">
        <v>686.16</v>
      </c>
      <c r="R15" s="8"/>
      <c r="S15" s="48">
        <f t="shared" si="1"/>
        <v>1408.8600000000001</v>
      </c>
      <c r="T15" s="41">
        <f t="shared" si="2"/>
        <v>6822.29</v>
      </c>
      <c r="U15" s="41">
        <f t="shared" si="3"/>
        <v>0</v>
      </c>
      <c r="V15" s="12">
        <f t="shared" si="6"/>
        <v>5413.43</v>
      </c>
    </row>
    <row r="16" spans="1:22" ht="24.75" x14ac:dyDescent="0.25">
      <c r="A16" s="10" t="s">
        <v>40</v>
      </c>
      <c r="B16" s="11" t="s">
        <v>14</v>
      </c>
      <c r="C16" s="11" t="s">
        <v>16</v>
      </c>
      <c r="D16" s="11" t="s">
        <v>17</v>
      </c>
      <c r="E16" s="8">
        <v>6800.7</v>
      </c>
      <c r="F16" s="8"/>
      <c r="G16" s="8">
        <v>1020.11</v>
      </c>
      <c r="H16" s="8"/>
      <c r="I16" s="8"/>
      <c r="J16" s="8">
        <v>0</v>
      </c>
      <c r="K16" s="8">
        <v>0</v>
      </c>
      <c r="L16" s="8">
        <v>0</v>
      </c>
      <c r="M16" s="8">
        <v>660</v>
      </c>
      <c r="N16" s="8"/>
      <c r="O16" s="47">
        <f t="shared" si="5"/>
        <v>8480.81</v>
      </c>
      <c r="P16" s="8">
        <v>904.49</v>
      </c>
      <c r="Q16" s="8">
        <v>993.26</v>
      </c>
      <c r="R16" s="8"/>
      <c r="S16" s="48">
        <f t="shared" si="1"/>
        <v>1897.75</v>
      </c>
      <c r="T16" s="41">
        <f t="shared" si="2"/>
        <v>8480.81</v>
      </c>
      <c r="U16" s="41">
        <f t="shared" si="3"/>
        <v>0</v>
      </c>
      <c r="V16" s="12">
        <f>O16-S16-U16</f>
        <v>6583.0599999999995</v>
      </c>
    </row>
    <row r="17" spans="1:22" ht="41.25" x14ac:dyDescent="0.25">
      <c r="A17" s="10" t="s">
        <v>80</v>
      </c>
      <c r="B17" s="11" t="s">
        <v>14</v>
      </c>
      <c r="C17" s="11" t="s">
        <v>39</v>
      </c>
      <c r="D17" s="59">
        <v>45078</v>
      </c>
      <c r="E17" s="8">
        <v>5965.36</v>
      </c>
      <c r="F17" s="8"/>
      <c r="G17" s="8"/>
      <c r="H17" s="8"/>
      <c r="I17" s="8"/>
      <c r="J17" s="8">
        <v>0</v>
      </c>
      <c r="K17" s="8">
        <v>0</v>
      </c>
      <c r="L17" s="8">
        <v>0</v>
      </c>
      <c r="M17" s="8">
        <v>300</v>
      </c>
      <c r="N17" s="8">
        <v>0</v>
      </c>
      <c r="O17" s="47">
        <f>SUM(E17:N17)</f>
        <v>6265.36</v>
      </c>
      <c r="P17" s="8">
        <v>644.73</v>
      </c>
      <c r="Q17" s="8">
        <v>554.44000000000005</v>
      </c>
      <c r="R17" s="8"/>
      <c r="S17" s="48">
        <f t="shared" si="1"/>
        <v>1199.17</v>
      </c>
      <c r="T17" s="41">
        <f t="shared" si="2"/>
        <v>6265.36</v>
      </c>
      <c r="U17" s="41">
        <f t="shared" si="3"/>
        <v>0</v>
      </c>
      <c r="V17" s="12">
        <f t="shared" si="6"/>
        <v>5066.1899999999996</v>
      </c>
    </row>
    <row r="18" spans="1:22" ht="17.25" thickBot="1" x14ac:dyDescent="0.3">
      <c r="A18" s="14" t="s">
        <v>41</v>
      </c>
      <c r="B18" s="15" t="s">
        <v>14</v>
      </c>
      <c r="C18" s="15" t="s">
        <v>42</v>
      </c>
      <c r="D18" s="15" t="s">
        <v>17</v>
      </c>
      <c r="E18" s="16">
        <v>0</v>
      </c>
      <c r="F18" s="16"/>
      <c r="G18" s="16">
        <v>0</v>
      </c>
      <c r="H18" s="16"/>
      <c r="I18" s="16"/>
      <c r="J18" s="16">
        <v>0</v>
      </c>
      <c r="K18" s="16">
        <v>0</v>
      </c>
      <c r="L18" s="16">
        <v>0</v>
      </c>
      <c r="M18" s="16">
        <v>0</v>
      </c>
      <c r="N18" s="16"/>
      <c r="O18" s="54">
        <f t="shared" si="5"/>
        <v>0</v>
      </c>
      <c r="P18" s="16">
        <v>0</v>
      </c>
      <c r="Q18" s="16">
        <v>0</v>
      </c>
      <c r="R18" s="16">
        <v>0</v>
      </c>
      <c r="S18" s="55">
        <f t="shared" si="1"/>
        <v>0</v>
      </c>
      <c r="T18" s="56">
        <f>O18-K18-L18</f>
        <v>0</v>
      </c>
      <c r="U18" s="41">
        <f t="shared" si="3"/>
        <v>0</v>
      </c>
      <c r="V18" s="57">
        <f t="shared" si="6"/>
        <v>0</v>
      </c>
    </row>
    <row r="19" spans="1:22" ht="25.5" customHeight="1" thickBot="1" x14ac:dyDescent="0.3">
      <c r="A19" s="4" t="s">
        <v>0</v>
      </c>
      <c r="B19" s="5" t="s">
        <v>1</v>
      </c>
      <c r="C19" s="5" t="s">
        <v>2</v>
      </c>
      <c r="D19" s="5" t="s">
        <v>3</v>
      </c>
      <c r="E19" s="5" t="s">
        <v>4</v>
      </c>
      <c r="F19" s="5" t="s">
        <v>54</v>
      </c>
      <c r="G19" s="5" t="s">
        <v>5</v>
      </c>
      <c r="H19" s="5" t="s">
        <v>6</v>
      </c>
      <c r="I19" s="5" t="s">
        <v>7</v>
      </c>
      <c r="J19" s="5" t="s">
        <v>8</v>
      </c>
      <c r="K19" s="5" t="s">
        <v>43</v>
      </c>
      <c r="L19" s="5" t="s">
        <v>56</v>
      </c>
      <c r="M19" s="5" t="s">
        <v>78</v>
      </c>
      <c r="N19" s="5"/>
      <c r="O19" s="5" t="s">
        <v>72</v>
      </c>
      <c r="P19" s="5" t="s">
        <v>10</v>
      </c>
      <c r="Q19" s="5" t="s">
        <v>11</v>
      </c>
      <c r="R19" s="5" t="s">
        <v>12</v>
      </c>
      <c r="S19" s="58" t="s">
        <v>72</v>
      </c>
      <c r="T19" s="58" t="s">
        <v>74</v>
      </c>
      <c r="U19" s="42" t="s">
        <v>88</v>
      </c>
      <c r="V19" s="6" t="s">
        <v>13</v>
      </c>
    </row>
    <row r="20" spans="1:22" ht="24.75" x14ac:dyDescent="0.25">
      <c r="A20" s="7" t="s">
        <v>89</v>
      </c>
      <c r="B20" s="40" t="s">
        <v>44</v>
      </c>
      <c r="C20" s="40" t="s">
        <v>77</v>
      </c>
      <c r="D20" s="40" t="s">
        <v>92</v>
      </c>
      <c r="E20" s="9">
        <v>7416.13</v>
      </c>
      <c r="F20" s="9"/>
      <c r="G20" s="9"/>
      <c r="H20" s="9"/>
      <c r="I20" s="9"/>
      <c r="J20" s="9">
        <v>0</v>
      </c>
      <c r="K20" s="9">
        <v>0</v>
      </c>
      <c r="L20" s="9">
        <v>0</v>
      </c>
      <c r="M20" s="9">
        <v>300</v>
      </c>
      <c r="N20" s="9"/>
      <c r="O20" s="47">
        <f t="shared" si="5"/>
        <v>7716.13</v>
      </c>
      <c r="P20" s="9">
        <v>847.84</v>
      </c>
      <c r="Q20" s="9">
        <v>897.55</v>
      </c>
      <c r="R20" s="9">
        <v>0</v>
      </c>
      <c r="S20" s="48">
        <f>SUM(P20:R20)</f>
        <v>1745.3899999999999</v>
      </c>
      <c r="T20" s="41">
        <f t="shared" si="2"/>
        <v>7716.13</v>
      </c>
      <c r="U20" s="41">
        <f t="shared" ref="U20:U25" si="7">IF(T20&gt;16800,T20-16800,0)</f>
        <v>0</v>
      </c>
      <c r="V20" s="12">
        <f t="shared" ref="V20:V25" si="8">O20-S20-U20</f>
        <v>5970.74</v>
      </c>
    </row>
    <row r="21" spans="1:22" ht="41.25" x14ac:dyDescent="0.25">
      <c r="A21" s="7" t="s">
        <v>102</v>
      </c>
      <c r="B21" s="40" t="s">
        <v>44</v>
      </c>
      <c r="C21" s="11" t="s">
        <v>46</v>
      </c>
      <c r="D21" s="40" t="s">
        <v>103</v>
      </c>
      <c r="E21" s="9">
        <v>10887.76</v>
      </c>
      <c r="F21" s="9"/>
      <c r="G21" s="9"/>
      <c r="H21" s="9"/>
      <c r="I21" s="9"/>
      <c r="J21" s="9"/>
      <c r="K21" s="9"/>
      <c r="L21" s="9"/>
      <c r="M21" s="9">
        <v>480</v>
      </c>
      <c r="N21" s="9"/>
      <c r="O21" s="47">
        <f>SUM(E21:N21)</f>
        <v>11367.76</v>
      </c>
      <c r="P21" s="9">
        <v>951.62</v>
      </c>
      <c r="Q21" s="9">
        <v>1771.57</v>
      </c>
      <c r="R21" s="9"/>
      <c r="S21" s="48">
        <f>SUM(P21:R21)</f>
        <v>2723.19</v>
      </c>
      <c r="T21" s="41">
        <f t="shared" si="2"/>
        <v>11367.76</v>
      </c>
      <c r="U21" s="41"/>
      <c r="V21" s="12">
        <f t="shared" si="8"/>
        <v>8644.57</v>
      </c>
    </row>
    <row r="22" spans="1:22" ht="24.75" x14ac:dyDescent="0.25">
      <c r="A22" s="7" t="s">
        <v>82</v>
      </c>
      <c r="B22" s="40" t="s">
        <v>44</v>
      </c>
      <c r="C22" s="40" t="s">
        <v>76</v>
      </c>
      <c r="D22" s="40" t="s">
        <v>92</v>
      </c>
      <c r="E22" s="9">
        <v>4944.09</v>
      </c>
      <c r="F22" s="9"/>
      <c r="G22" s="9"/>
      <c r="H22" s="9"/>
      <c r="I22" s="9"/>
      <c r="J22" s="9">
        <v>0</v>
      </c>
      <c r="K22" s="9">
        <v>0</v>
      </c>
      <c r="L22" s="9"/>
      <c r="M22" s="9">
        <v>300</v>
      </c>
      <c r="N22" s="9">
        <v>0</v>
      </c>
      <c r="O22" s="47">
        <f t="shared" si="5"/>
        <v>5244.09</v>
      </c>
      <c r="P22" s="9">
        <v>501.75</v>
      </c>
      <c r="Q22" s="9">
        <v>300.31</v>
      </c>
      <c r="R22" s="9">
        <v>0</v>
      </c>
      <c r="S22" s="48">
        <f t="shared" si="1"/>
        <v>802.06</v>
      </c>
      <c r="T22" s="41">
        <f t="shared" si="2"/>
        <v>5244.09</v>
      </c>
      <c r="U22" s="41">
        <f t="shared" si="7"/>
        <v>0</v>
      </c>
      <c r="V22" s="12">
        <f t="shared" si="8"/>
        <v>4442.0300000000007</v>
      </c>
    </row>
    <row r="23" spans="1:22" ht="16.5" x14ac:dyDescent="0.25">
      <c r="A23" s="7" t="s">
        <v>105</v>
      </c>
      <c r="B23" s="40" t="s">
        <v>44</v>
      </c>
      <c r="C23" s="40" t="s">
        <v>106</v>
      </c>
      <c r="D23" s="40" t="s">
        <v>107</v>
      </c>
      <c r="E23" s="9">
        <v>3000</v>
      </c>
      <c r="F23" s="9"/>
      <c r="G23" s="9"/>
      <c r="H23" s="9"/>
      <c r="I23" s="9"/>
      <c r="J23" s="9"/>
      <c r="K23" s="9"/>
      <c r="L23" s="9"/>
      <c r="M23" s="9">
        <v>480</v>
      </c>
      <c r="N23" s="9"/>
      <c r="O23" s="47">
        <f t="shared" si="5"/>
        <v>3480</v>
      </c>
      <c r="P23" s="9">
        <v>253.4</v>
      </c>
      <c r="Q23" s="9"/>
      <c r="R23" s="9"/>
      <c r="S23" s="48">
        <f t="shared" si="1"/>
        <v>253.4</v>
      </c>
      <c r="T23" s="41">
        <f t="shared" si="2"/>
        <v>3480</v>
      </c>
      <c r="U23" s="41"/>
      <c r="V23" s="12">
        <f t="shared" si="8"/>
        <v>3226.6</v>
      </c>
    </row>
    <row r="24" spans="1:22" ht="24.75" x14ac:dyDescent="0.25">
      <c r="A24" s="10" t="s">
        <v>62</v>
      </c>
      <c r="B24" s="11" t="s">
        <v>44</v>
      </c>
      <c r="C24" s="40" t="s">
        <v>45</v>
      </c>
      <c r="D24" s="11" t="s">
        <v>92</v>
      </c>
      <c r="E24" s="8">
        <v>10887.76</v>
      </c>
      <c r="F24" s="9"/>
      <c r="G24" s="8"/>
      <c r="H24" s="8"/>
      <c r="I24" s="8"/>
      <c r="J24" s="8">
        <v>0</v>
      </c>
      <c r="K24" s="8">
        <v>0</v>
      </c>
      <c r="L24" s="8">
        <v>0</v>
      </c>
      <c r="M24" s="8">
        <v>840</v>
      </c>
      <c r="N24" s="8"/>
      <c r="O24" s="47">
        <f t="shared" si="5"/>
        <v>11727.76</v>
      </c>
      <c r="P24" s="8">
        <v>951.62</v>
      </c>
      <c r="Q24" s="8">
        <v>1823.71</v>
      </c>
      <c r="R24" s="8"/>
      <c r="S24" s="48">
        <f t="shared" si="1"/>
        <v>2775.33</v>
      </c>
      <c r="T24" s="41">
        <f t="shared" si="2"/>
        <v>11727.76</v>
      </c>
      <c r="U24" s="41">
        <f t="shared" si="7"/>
        <v>0</v>
      </c>
      <c r="V24" s="12">
        <f t="shared" si="8"/>
        <v>8952.43</v>
      </c>
    </row>
    <row r="25" spans="1:22" ht="25.5" thickBot="1" x14ac:dyDescent="0.3">
      <c r="A25" s="14" t="s">
        <v>90</v>
      </c>
      <c r="B25" s="15" t="s">
        <v>44</v>
      </c>
      <c r="C25" s="15" t="s">
        <v>91</v>
      </c>
      <c r="D25" s="15" t="s">
        <v>92</v>
      </c>
      <c r="E25" s="16">
        <v>10887.76</v>
      </c>
      <c r="F25" s="28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660</v>
      </c>
      <c r="N25" s="16"/>
      <c r="O25" s="54">
        <f t="shared" si="5"/>
        <v>11547.76</v>
      </c>
      <c r="P25" s="16">
        <v>951.62</v>
      </c>
      <c r="Q25" s="16">
        <v>1771.57</v>
      </c>
      <c r="R25" s="16"/>
      <c r="S25" s="55">
        <f>SUM(P25:R25)</f>
        <v>2723.19</v>
      </c>
      <c r="T25" s="56">
        <f>O25-K25-L25</f>
        <v>11547.76</v>
      </c>
      <c r="U25" s="41">
        <f t="shared" si="7"/>
        <v>0</v>
      </c>
      <c r="V25" s="57">
        <f t="shared" si="8"/>
        <v>8824.57</v>
      </c>
    </row>
    <row r="26" spans="1:22" ht="25.5" customHeight="1" thickBot="1" x14ac:dyDescent="0.3">
      <c r="A26" s="4" t="s">
        <v>0</v>
      </c>
      <c r="B26" s="5" t="s">
        <v>1</v>
      </c>
      <c r="C26" s="5" t="s">
        <v>2</v>
      </c>
      <c r="D26" s="5" t="s">
        <v>3</v>
      </c>
      <c r="E26" s="5" t="s">
        <v>4</v>
      </c>
      <c r="F26" s="5" t="s">
        <v>54</v>
      </c>
      <c r="G26" s="5" t="s">
        <v>5</v>
      </c>
      <c r="H26" s="5" t="s">
        <v>6</v>
      </c>
      <c r="I26" s="5" t="s">
        <v>7</v>
      </c>
      <c r="J26" s="5" t="s">
        <v>8</v>
      </c>
      <c r="K26" s="5" t="s">
        <v>43</v>
      </c>
      <c r="L26" s="5" t="s">
        <v>56</v>
      </c>
      <c r="M26" s="5" t="s">
        <v>78</v>
      </c>
      <c r="N26" s="5"/>
      <c r="O26" s="5" t="s">
        <v>72</v>
      </c>
      <c r="P26" s="5" t="s">
        <v>10</v>
      </c>
      <c r="Q26" s="5" t="s">
        <v>11</v>
      </c>
      <c r="R26" s="5" t="s">
        <v>12</v>
      </c>
      <c r="S26" s="58" t="s">
        <v>72</v>
      </c>
      <c r="T26" s="58" t="s">
        <v>74</v>
      </c>
      <c r="U26" s="42" t="s">
        <v>88</v>
      </c>
      <c r="V26" s="6" t="s">
        <v>13</v>
      </c>
    </row>
    <row r="27" spans="1:22" ht="32.25" customHeight="1" thickBot="1" x14ac:dyDescent="0.3">
      <c r="A27" s="94"/>
      <c r="B27" s="95" t="s">
        <v>79</v>
      </c>
      <c r="C27" s="15" t="s">
        <v>81</v>
      </c>
      <c r="D27" s="96"/>
      <c r="E27" s="28">
        <v>0</v>
      </c>
      <c r="F27" s="28"/>
      <c r="G27" s="28"/>
      <c r="H27" s="28"/>
      <c r="I27" s="28"/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97">
        <f>SUM(E27:N27)</f>
        <v>0</v>
      </c>
      <c r="P27" s="28">
        <v>0</v>
      </c>
      <c r="Q27" s="28">
        <v>0</v>
      </c>
      <c r="R27" s="28">
        <v>0</v>
      </c>
      <c r="S27" s="98">
        <f>SUM(P27:R27)</f>
        <v>0</v>
      </c>
      <c r="T27" s="99">
        <f>O27-K27-L27</f>
        <v>0</v>
      </c>
      <c r="U27" s="56">
        <f t="shared" ref="U27" si="9">IF(T27&gt;16800,T27-16800,0)</f>
        <v>0</v>
      </c>
      <c r="V27" s="100">
        <f>O27-S27-U27</f>
        <v>0</v>
      </c>
    </row>
    <row r="28" spans="1:22" ht="25.5" customHeight="1" thickBot="1" x14ac:dyDescent="0.3">
      <c r="A28" s="4" t="s">
        <v>47</v>
      </c>
      <c r="B28" s="5" t="s">
        <v>1</v>
      </c>
      <c r="C28" s="5" t="s">
        <v>2</v>
      </c>
      <c r="D28" s="5" t="s">
        <v>3</v>
      </c>
      <c r="E28" s="5" t="s">
        <v>4</v>
      </c>
      <c r="F28" s="109"/>
      <c r="G28" s="79"/>
      <c r="H28" s="79"/>
      <c r="I28" s="79"/>
      <c r="J28" s="5" t="s">
        <v>8</v>
      </c>
      <c r="K28" s="5" t="s">
        <v>104</v>
      </c>
      <c r="L28" s="5"/>
      <c r="M28" s="5" t="s">
        <v>78</v>
      </c>
      <c r="N28" s="76"/>
      <c r="O28" s="5" t="s">
        <v>72</v>
      </c>
      <c r="P28" s="80" t="s">
        <v>10</v>
      </c>
      <c r="Q28" s="5" t="s">
        <v>11</v>
      </c>
      <c r="R28" s="5" t="s">
        <v>12</v>
      </c>
      <c r="S28" s="58" t="s">
        <v>72</v>
      </c>
      <c r="T28" s="5"/>
      <c r="U28" s="6" t="s">
        <v>88</v>
      </c>
      <c r="V28" s="6" t="s">
        <v>13</v>
      </c>
    </row>
    <row r="29" spans="1:22" ht="24.75" customHeight="1" x14ac:dyDescent="0.25">
      <c r="A29" s="10" t="s">
        <v>94</v>
      </c>
      <c r="B29" s="27" t="s">
        <v>48</v>
      </c>
      <c r="C29" s="65" t="s">
        <v>49</v>
      </c>
      <c r="D29" s="11" t="s">
        <v>95</v>
      </c>
      <c r="E29" s="9">
        <v>8500</v>
      </c>
      <c r="F29" s="77"/>
      <c r="G29" s="77"/>
      <c r="H29" s="77"/>
      <c r="I29" s="77"/>
      <c r="J29" s="77"/>
      <c r="K29" s="77">
        <v>0</v>
      </c>
      <c r="L29" s="77"/>
      <c r="M29" s="77">
        <v>300</v>
      </c>
      <c r="N29" s="77"/>
      <c r="O29" s="84">
        <f>SUM(E29:N29)</f>
        <v>8800</v>
      </c>
      <c r="P29" s="9">
        <v>951.62</v>
      </c>
      <c r="Q29" s="28">
        <v>1167.07</v>
      </c>
      <c r="R29" s="8">
        <v>0</v>
      </c>
      <c r="S29" s="48">
        <f>SUM(P29:R29)</f>
        <v>2118.69</v>
      </c>
      <c r="T29" s="8"/>
      <c r="U29" s="41">
        <f t="shared" ref="U29:U41" si="10">IF(T29&gt;16800,T29-16800,0)</f>
        <v>0</v>
      </c>
      <c r="V29" s="12">
        <f>O29-P29-Q29-R29</f>
        <v>6681.31</v>
      </c>
    </row>
    <row r="30" spans="1:22" ht="24.75" customHeight="1" x14ac:dyDescent="0.25">
      <c r="A30" s="10" t="s">
        <v>63</v>
      </c>
      <c r="B30" s="11" t="s">
        <v>48</v>
      </c>
      <c r="C30" s="11" t="s">
        <v>49</v>
      </c>
      <c r="D30" s="11" t="s">
        <v>95</v>
      </c>
      <c r="E30" s="8">
        <f>E29</f>
        <v>8500</v>
      </c>
      <c r="F30" s="74"/>
      <c r="G30" s="74"/>
      <c r="H30" s="74"/>
      <c r="I30" s="74"/>
      <c r="J30" s="74"/>
      <c r="K30" s="74">
        <v>0</v>
      </c>
      <c r="L30" s="74"/>
      <c r="M30" s="74">
        <v>840</v>
      </c>
      <c r="N30" s="74"/>
      <c r="O30" s="84">
        <f t="shared" ref="O30:O41" si="11">SUM(E30:N30)</f>
        <v>9340</v>
      </c>
      <c r="P30" s="9">
        <v>951.62</v>
      </c>
      <c r="Q30" s="8">
        <v>1062.8</v>
      </c>
      <c r="R30" s="8">
        <v>2556.64</v>
      </c>
      <c r="S30" s="48">
        <f>SUM(P30:R30)</f>
        <v>4571.0599999999995</v>
      </c>
      <c r="T30" s="8"/>
      <c r="U30" s="41">
        <f t="shared" si="10"/>
        <v>0</v>
      </c>
      <c r="V30" s="12">
        <f t="shared" ref="V30:V31" si="12">O30-P30-Q30-R30</f>
        <v>4768.9399999999987</v>
      </c>
    </row>
    <row r="31" spans="1:22" ht="33" customHeight="1" x14ac:dyDescent="0.25">
      <c r="A31" s="10" t="s">
        <v>96</v>
      </c>
      <c r="B31" s="11" t="s">
        <v>48</v>
      </c>
      <c r="C31" s="11" t="s">
        <v>49</v>
      </c>
      <c r="D31" s="11" t="s">
        <v>95</v>
      </c>
      <c r="E31" s="8">
        <f>E30</f>
        <v>8500</v>
      </c>
      <c r="F31" s="74"/>
      <c r="G31" s="74"/>
      <c r="H31" s="74"/>
      <c r="I31" s="74"/>
      <c r="J31" s="74"/>
      <c r="K31" s="74">
        <v>0</v>
      </c>
      <c r="L31" s="74"/>
      <c r="M31" s="74">
        <v>840</v>
      </c>
      <c r="N31" s="74"/>
      <c r="O31" s="84">
        <f t="shared" si="11"/>
        <v>9340</v>
      </c>
      <c r="P31" s="9">
        <v>951.62</v>
      </c>
      <c r="Q31" s="8">
        <v>1010.66</v>
      </c>
      <c r="R31" s="8"/>
      <c r="S31" s="48">
        <f>SUM(P31:R31)</f>
        <v>1962.28</v>
      </c>
      <c r="T31" s="8"/>
      <c r="U31" s="41">
        <f t="shared" si="10"/>
        <v>0</v>
      </c>
      <c r="V31" s="12">
        <f t="shared" si="12"/>
        <v>7377.7199999999993</v>
      </c>
    </row>
    <row r="32" spans="1:22" ht="24.75" customHeight="1" x14ac:dyDescent="0.25">
      <c r="A32" s="10" t="s">
        <v>116</v>
      </c>
      <c r="B32" s="11" t="s">
        <v>48</v>
      </c>
      <c r="C32" s="11" t="s">
        <v>49</v>
      </c>
      <c r="D32" s="11" t="s">
        <v>95</v>
      </c>
      <c r="E32" s="9">
        <v>8500</v>
      </c>
      <c r="F32" s="74"/>
      <c r="G32" s="74"/>
      <c r="H32" s="74"/>
      <c r="I32" s="74"/>
      <c r="J32" s="74"/>
      <c r="K32" s="74">
        <v>0</v>
      </c>
      <c r="L32" s="74"/>
      <c r="M32" s="74">
        <v>840</v>
      </c>
      <c r="N32" s="74"/>
      <c r="O32" s="84">
        <f t="shared" si="11"/>
        <v>9340</v>
      </c>
      <c r="P32" s="9">
        <v>951.62</v>
      </c>
      <c r="Q32" s="8">
        <v>1010.66</v>
      </c>
      <c r="R32" s="8">
        <f>787.1+2158.9</f>
        <v>2946</v>
      </c>
      <c r="S32" s="48">
        <f t="shared" ref="S32:S41" si="13">SUM(P32:R32)</f>
        <v>4908.28</v>
      </c>
      <c r="T32" s="8"/>
      <c r="U32" s="41">
        <f t="shared" si="10"/>
        <v>0</v>
      </c>
      <c r="V32" s="12">
        <f t="shared" ref="V32:V41" si="14">O32-P32-Q32-R32</f>
        <v>4431.7199999999993</v>
      </c>
    </row>
    <row r="33" spans="1:22" ht="33" customHeight="1" x14ac:dyDescent="0.25">
      <c r="A33" s="10" t="s">
        <v>93</v>
      </c>
      <c r="B33" s="11" t="s">
        <v>48</v>
      </c>
      <c r="C33" s="11" t="s">
        <v>49</v>
      </c>
      <c r="D33" s="11" t="s">
        <v>95</v>
      </c>
      <c r="E33" s="8">
        <v>8500</v>
      </c>
      <c r="F33" s="74"/>
      <c r="G33" s="74"/>
      <c r="H33" s="74"/>
      <c r="I33" s="74"/>
      <c r="J33" s="74"/>
      <c r="K33" s="74">
        <v>0</v>
      </c>
      <c r="L33" s="74"/>
      <c r="M33" s="74">
        <v>300</v>
      </c>
      <c r="N33" s="74"/>
      <c r="O33" s="84">
        <f t="shared" si="11"/>
        <v>8800</v>
      </c>
      <c r="P33" s="9">
        <v>951.62</v>
      </c>
      <c r="Q33" s="8">
        <v>1167.07</v>
      </c>
      <c r="R33" s="8">
        <v>382.21</v>
      </c>
      <c r="S33" s="48">
        <f t="shared" si="13"/>
        <v>2500.9</v>
      </c>
      <c r="T33" s="8"/>
      <c r="U33" s="41">
        <f t="shared" si="10"/>
        <v>0</v>
      </c>
      <c r="V33" s="12">
        <f t="shared" si="14"/>
        <v>6299.1</v>
      </c>
    </row>
    <row r="34" spans="1:22" ht="33" customHeight="1" x14ac:dyDescent="0.25">
      <c r="A34" s="10" t="s">
        <v>97</v>
      </c>
      <c r="B34" s="11" t="s">
        <v>48</v>
      </c>
      <c r="C34" s="11" t="s">
        <v>49</v>
      </c>
      <c r="D34" s="11" t="s">
        <v>95</v>
      </c>
      <c r="E34" s="9">
        <v>8500</v>
      </c>
      <c r="F34" s="74"/>
      <c r="G34" s="74"/>
      <c r="H34" s="74"/>
      <c r="I34" s="74"/>
      <c r="J34" s="74"/>
      <c r="K34" s="74">
        <v>0</v>
      </c>
      <c r="L34" s="74"/>
      <c r="M34" s="74">
        <v>300</v>
      </c>
      <c r="N34" s="74"/>
      <c r="O34" s="84">
        <f t="shared" si="11"/>
        <v>8800</v>
      </c>
      <c r="P34" s="9">
        <v>951.62</v>
      </c>
      <c r="Q34" s="8">
        <v>1167.07</v>
      </c>
      <c r="R34" s="8">
        <v>0</v>
      </c>
      <c r="S34" s="48">
        <f t="shared" si="13"/>
        <v>2118.69</v>
      </c>
      <c r="T34" s="8"/>
      <c r="U34" s="41">
        <f t="shared" si="10"/>
        <v>0</v>
      </c>
      <c r="V34" s="12">
        <f t="shared" si="14"/>
        <v>6681.31</v>
      </c>
    </row>
    <row r="35" spans="1:22" ht="24.75" customHeight="1" x14ac:dyDescent="0.25">
      <c r="A35" s="10" t="s">
        <v>65</v>
      </c>
      <c r="B35" s="11" t="s">
        <v>48</v>
      </c>
      <c r="C35" s="11" t="s">
        <v>49</v>
      </c>
      <c r="D35" s="11" t="s">
        <v>95</v>
      </c>
      <c r="E35" s="9">
        <v>8500</v>
      </c>
      <c r="F35" s="74"/>
      <c r="G35" s="74"/>
      <c r="H35" s="74"/>
      <c r="I35" s="74"/>
      <c r="J35" s="74"/>
      <c r="K35" s="74">
        <v>0</v>
      </c>
      <c r="L35" s="74"/>
      <c r="M35" s="74">
        <v>480</v>
      </c>
      <c r="N35" s="74"/>
      <c r="O35" s="84">
        <f t="shared" si="11"/>
        <v>8980</v>
      </c>
      <c r="P35" s="9">
        <v>951.62</v>
      </c>
      <c r="Q35" s="8">
        <v>1167.07</v>
      </c>
      <c r="R35" s="8">
        <v>1872.13</v>
      </c>
      <c r="S35" s="48">
        <f t="shared" si="13"/>
        <v>3990.82</v>
      </c>
      <c r="T35" s="8"/>
      <c r="U35" s="41">
        <f t="shared" si="10"/>
        <v>0</v>
      </c>
      <c r="V35" s="12">
        <f t="shared" si="14"/>
        <v>4989.18</v>
      </c>
    </row>
    <row r="36" spans="1:22" ht="24.75" customHeight="1" x14ac:dyDescent="0.25">
      <c r="A36" s="10" t="s">
        <v>98</v>
      </c>
      <c r="B36" s="11" t="s">
        <v>48</v>
      </c>
      <c r="C36" s="11" t="s">
        <v>49</v>
      </c>
      <c r="D36" s="11" t="s">
        <v>95</v>
      </c>
      <c r="E36" s="9">
        <v>8500</v>
      </c>
      <c r="F36" s="74"/>
      <c r="G36" s="74"/>
      <c r="H36" s="74"/>
      <c r="I36" s="74"/>
      <c r="J36" s="74"/>
      <c r="K36" s="74">
        <v>0</v>
      </c>
      <c r="L36" s="74"/>
      <c r="M36" s="74">
        <v>480</v>
      </c>
      <c r="N36" s="74"/>
      <c r="O36" s="84">
        <f t="shared" si="11"/>
        <v>8980</v>
      </c>
      <c r="P36" s="9">
        <v>951.62</v>
      </c>
      <c r="Q36" s="8">
        <v>1167.07</v>
      </c>
      <c r="R36" s="8">
        <v>625.76</v>
      </c>
      <c r="S36" s="48">
        <f t="shared" si="13"/>
        <v>2744.45</v>
      </c>
      <c r="T36" s="8"/>
      <c r="U36" s="41">
        <f t="shared" si="10"/>
        <v>0</v>
      </c>
      <c r="V36" s="12">
        <f t="shared" si="14"/>
        <v>6235.55</v>
      </c>
    </row>
    <row r="37" spans="1:22" ht="33" customHeight="1" x14ac:dyDescent="0.25">
      <c r="A37" s="10" t="s">
        <v>99</v>
      </c>
      <c r="B37" s="11" t="s">
        <v>48</v>
      </c>
      <c r="C37" s="11" t="s">
        <v>49</v>
      </c>
      <c r="D37" s="11" t="s">
        <v>95</v>
      </c>
      <c r="E37" s="9">
        <v>8500</v>
      </c>
      <c r="F37" s="74"/>
      <c r="G37" s="74"/>
      <c r="H37" s="74"/>
      <c r="I37" s="74"/>
      <c r="J37" s="74"/>
      <c r="K37" s="74">
        <v>0</v>
      </c>
      <c r="L37" s="74"/>
      <c r="M37" s="74">
        <v>300</v>
      </c>
      <c r="N37" s="74"/>
      <c r="O37" s="84">
        <f t="shared" si="11"/>
        <v>8800</v>
      </c>
      <c r="P37" s="9">
        <v>951.62</v>
      </c>
      <c r="Q37" s="8">
        <v>1167.07</v>
      </c>
      <c r="R37" s="8">
        <v>0</v>
      </c>
      <c r="S37" s="48">
        <f t="shared" si="13"/>
        <v>2118.69</v>
      </c>
      <c r="T37" s="8"/>
      <c r="U37" s="41">
        <f t="shared" si="10"/>
        <v>0</v>
      </c>
      <c r="V37" s="12">
        <f t="shared" si="14"/>
        <v>6681.31</v>
      </c>
    </row>
    <row r="38" spans="1:22" ht="24.75" customHeight="1" x14ac:dyDescent="0.25">
      <c r="A38" s="10" t="s">
        <v>66</v>
      </c>
      <c r="B38" s="11" t="s">
        <v>48</v>
      </c>
      <c r="C38" s="11" t="s">
        <v>49</v>
      </c>
      <c r="D38" s="11" t="s">
        <v>64</v>
      </c>
      <c r="E38" s="9">
        <v>8500</v>
      </c>
      <c r="F38" s="74"/>
      <c r="G38" s="74"/>
      <c r="H38" s="74"/>
      <c r="I38" s="74"/>
      <c r="J38" s="74"/>
      <c r="K38" s="74">
        <v>0</v>
      </c>
      <c r="L38" s="74"/>
      <c r="M38" s="74">
        <v>300</v>
      </c>
      <c r="N38" s="74"/>
      <c r="O38" s="84">
        <f t="shared" si="11"/>
        <v>8800</v>
      </c>
      <c r="P38" s="9">
        <v>951.62</v>
      </c>
      <c r="Q38" s="8">
        <v>1167.07</v>
      </c>
      <c r="R38" s="8">
        <f>226.16</f>
        <v>226.16</v>
      </c>
      <c r="S38" s="48">
        <f t="shared" si="13"/>
        <v>2344.85</v>
      </c>
      <c r="T38" s="8"/>
      <c r="U38" s="41">
        <f t="shared" si="10"/>
        <v>0</v>
      </c>
      <c r="V38" s="12">
        <f t="shared" si="14"/>
        <v>6455.1500000000005</v>
      </c>
    </row>
    <row r="39" spans="1:22" ht="24.75" customHeight="1" x14ac:dyDescent="0.25">
      <c r="A39" s="10" t="s">
        <v>100</v>
      </c>
      <c r="B39" s="11" t="s">
        <v>48</v>
      </c>
      <c r="C39" s="11" t="s">
        <v>49</v>
      </c>
      <c r="D39" s="11" t="s">
        <v>95</v>
      </c>
      <c r="E39" s="9">
        <v>8500</v>
      </c>
      <c r="F39" s="74"/>
      <c r="G39" s="74"/>
      <c r="H39" s="74"/>
      <c r="I39" s="74"/>
      <c r="J39" s="74"/>
      <c r="K39" s="74">
        <v>0</v>
      </c>
      <c r="L39" s="74"/>
      <c r="M39" s="74">
        <v>660</v>
      </c>
      <c r="N39" s="74"/>
      <c r="O39" s="84">
        <f t="shared" si="11"/>
        <v>9160</v>
      </c>
      <c r="P39" s="9">
        <v>951.62</v>
      </c>
      <c r="Q39" s="8">
        <v>1167.07</v>
      </c>
      <c r="R39" s="8">
        <v>0</v>
      </c>
      <c r="S39" s="48">
        <f t="shared" si="13"/>
        <v>2118.69</v>
      </c>
      <c r="T39" s="8"/>
      <c r="U39" s="41">
        <f t="shared" si="10"/>
        <v>0</v>
      </c>
      <c r="V39" s="12">
        <f t="shared" si="14"/>
        <v>7041.3099999999995</v>
      </c>
    </row>
    <row r="40" spans="1:22" ht="33" customHeight="1" x14ac:dyDescent="0.25">
      <c r="A40" s="10" t="s">
        <v>71</v>
      </c>
      <c r="B40" s="11" t="s">
        <v>48</v>
      </c>
      <c r="C40" s="11" t="s">
        <v>49</v>
      </c>
      <c r="D40" s="11" t="s">
        <v>64</v>
      </c>
      <c r="E40" s="9">
        <v>8500</v>
      </c>
      <c r="F40" s="74"/>
      <c r="G40" s="74"/>
      <c r="H40" s="74"/>
      <c r="I40" s="74"/>
      <c r="J40" s="74"/>
      <c r="K40" s="74">
        <v>0</v>
      </c>
      <c r="L40" s="74"/>
      <c r="M40" s="74">
        <v>660</v>
      </c>
      <c r="N40" s="74"/>
      <c r="O40" s="84">
        <f t="shared" si="11"/>
        <v>9160</v>
      </c>
      <c r="P40" s="9">
        <v>951.62</v>
      </c>
      <c r="Q40" s="8">
        <v>1114.94</v>
      </c>
      <c r="R40" s="8">
        <v>226.16</v>
      </c>
      <c r="S40" s="48">
        <f t="shared" si="13"/>
        <v>2292.7199999999998</v>
      </c>
      <c r="T40" s="8"/>
      <c r="U40" s="41">
        <f t="shared" si="10"/>
        <v>0</v>
      </c>
      <c r="V40" s="12">
        <f t="shared" si="14"/>
        <v>6867.2799999999988</v>
      </c>
    </row>
    <row r="41" spans="1:22" ht="25.5" customHeight="1" thickBot="1" x14ac:dyDescent="0.3">
      <c r="A41" s="20" t="s">
        <v>101</v>
      </c>
      <c r="B41" s="21" t="s">
        <v>48</v>
      </c>
      <c r="C41" s="101" t="s">
        <v>49</v>
      </c>
      <c r="D41" s="102" t="s">
        <v>95</v>
      </c>
      <c r="E41" s="22">
        <v>8500</v>
      </c>
      <c r="F41" s="103"/>
      <c r="G41" s="103"/>
      <c r="H41" s="103"/>
      <c r="I41" s="103"/>
      <c r="J41" s="103"/>
      <c r="K41" s="103">
        <v>0</v>
      </c>
      <c r="L41" s="103"/>
      <c r="M41" s="103">
        <v>840</v>
      </c>
      <c r="N41" s="103"/>
      <c r="O41" s="104">
        <f t="shared" si="11"/>
        <v>9340</v>
      </c>
      <c r="P41" s="105">
        <v>951.62</v>
      </c>
      <c r="Q41" s="22">
        <v>1062.8</v>
      </c>
      <c r="R41" s="105">
        <v>2531.39</v>
      </c>
      <c r="S41" s="106">
        <f t="shared" si="13"/>
        <v>4545.8099999999995</v>
      </c>
      <c r="T41" s="105"/>
      <c r="U41" s="107">
        <f t="shared" si="10"/>
        <v>0</v>
      </c>
      <c r="V41" s="108">
        <f t="shared" si="14"/>
        <v>4794.1899999999987</v>
      </c>
    </row>
    <row r="42" spans="1:22" ht="15.75" thickBot="1" x14ac:dyDescent="0.3">
      <c r="A42" s="17"/>
      <c r="B42" s="18"/>
      <c r="C42" s="18"/>
      <c r="D42" s="18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</row>
    <row r="43" spans="1:22" ht="15" customHeight="1" thickBot="1" x14ac:dyDescent="0.3">
      <c r="A43" s="126" t="s">
        <v>69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8"/>
    </row>
    <row r="44" spans="1:22" ht="25.5" thickBot="1" x14ac:dyDescent="0.3">
      <c r="A44" s="23" t="s">
        <v>0</v>
      </c>
      <c r="B44" s="24" t="s">
        <v>1</v>
      </c>
      <c r="C44" s="24" t="s">
        <v>2</v>
      </c>
      <c r="D44" s="24" t="s">
        <v>55</v>
      </c>
      <c r="E44" s="113" t="s">
        <v>68</v>
      </c>
      <c r="F44" s="114"/>
      <c r="G44" s="115"/>
      <c r="H44" s="24" t="s">
        <v>50</v>
      </c>
      <c r="I44" s="24"/>
      <c r="J44" s="24"/>
      <c r="K44" s="24"/>
      <c r="L44" s="24"/>
      <c r="M44" s="24" t="s">
        <v>78</v>
      </c>
      <c r="N44" s="44"/>
      <c r="O44" s="24" t="s">
        <v>72</v>
      </c>
      <c r="P44" s="75"/>
      <c r="Q44" s="24" t="s">
        <v>11</v>
      </c>
      <c r="R44" s="113" t="s">
        <v>51</v>
      </c>
      <c r="S44" s="114"/>
      <c r="T44" s="114"/>
      <c r="U44" s="114"/>
      <c r="V44" s="129"/>
    </row>
    <row r="45" spans="1:22" ht="33.75" thickBot="1" x14ac:dyDescent="0.3">
      <c r="A45" s="38" t="s">
        <v>67</v>
      </c>
      <c r="B45" s="25" t="s">
        <v>52</v>
      </c>
      <c r="C45" s="25" t="s">
        <v>53</v>
      </c>
      <c r="D45" s="26">
        <v>5663.35</v>
      </c>
      <c r="E45" s="116">
        <v>1599.12</v>
      </c>
      <c r="F45" s="117"/>
      <c r="G45" s="118"/>
      <c r="H45" s="37">
        <v>2535.83</v>
      </c>
      <c r="I45" s="25"/>
      <c r="J45" s="25"/>
      <c r="K45" s="25"/>
      <c r="L45" s="25"/>
      <c r="M45" s="91">
        <v>300</v>
      </c>
      <c r="N45" s="43"/>
      <c r="O45" s="104">
        <f>SUM(D45:N45)</f>
        <v>10098.299999999999</v>
      </c>
      <c r="P45" s="78"/>
      <c r="Q45" s="90">
        <v>1095.23</v>
      </c>
      <c r="R45" s="130">
        <f>O45-Q45</f>
        <v>9003.07</v>
      </c>
      <c r="S45" s="131"/>
      <c r="T45" s="131"/>
      <c r="U45" s="131"/>
      <c r="V45" s="132"/>
    </row>
    <row r="47" spans="1:22" x14ac:dyDescent="0.25">
      <c r="A47" s="49" t="s">
        <v>87</v>
      </c>
      <c r="B47" s="33"/>
      <c r="C47" s="33"/>
      <c r="D47" s="33"/>
      <c r="E47" s="32"/>
      <c r="F47" s="32"/>
      <c r="G47" s="31"/>
      <c r="H47" s="31"/>
      <c r="I47" s="31"/>
      <c r="J47" s="31"/>
    </row>
    <row r="48" spans="1:22" x14ac:dyDescent="0.25">
      <c r="A48" t="s">
        <v>75</v>
      </c>
      <c r="E48" s="29"/>
      <c r="F48" s="29"/>
      <c r="G48" s="30"/>
      <c r="H48" s="30"/>
      <c r="I48" s="30"/>
      <c r="J48" s="30"/>
    </row>
    <row r="49" spans="1:27" x14ac:dyDescent="0.25">
      <c r="A49" s="46"/>
      <c r="B49" s="39"/>
      <c r="C49" s="39"/>
      <c r="D49" s="1"/>
      <c r="E49" s="34"/>
      <c r="F49" s="34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7" ht="15.75" thickBot="1" x14ac:dyDescent="0.3">
      <c r="A50" s="61"/>
      <c r="B50" s="61"/>
      <c r="C50" s="61"/>
      <c r="D50" s="61"/>
      <c r="E50" s="61"/>
      <c r="F50" s="61"/>
      <c r="U50" s="81"/>
      <c r="AA50" s="81"/>
    </row>
    <row r="51" spans="1:27" ht="15.75" thickBot="1" x14ac:dyDescent="0.3">
      <c r="A51" s="133" t="s">
        <v>109</v>
      </c>
      <c r="B51" s="134"/>
      <c r="C51" s="135"/>
      <c r="D51" s="1"/>
      <c r="E51" s="34"/>
      <c r="F51" s="34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Z51" s="82"/>
    </row>
    <row r="52" spans="1:27" x14ac:dyDescent="0.25">
      <c r="A52" s="136" t="s">
        <v>110</v>
      </c>
      <c r="B52" s="137"/>
      <c r="C52" s="50" t="s">
        <v>111</v>
      </c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63"/>
      <c r="Z52" s="82"/>
    </row>
    <row r="53" spans="1:27" x14ac:dyDescent="0.25">
      <c r="A53" s="138" t="s">
        <v>15</v>
      </c>
      <c r="B53" s="139"/>
      <c r="C53" s="51">
        <v>1761.02</v>
      </c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Z53" s="82"/>
    </row>
    <row r="54" spans="1:27" x14ac:dyDescent="0.25">
      <c r="A54" s="138" t="s">
        <v>18</v>
      </c>
      <c r="B54" s="139"/>
      <c r="C54" s="51">
        <v>3086.68</v>
      </c>
      <c r="D54" s="63"/>
      <c r="E54" s="66"/>
      <c r="F54" s="66"/>
      <c r="G54" s="66"/>
      <c r="H54" s="66"/>
      <c r="I54" s="93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4"/>
      <c r="Z54" s="82"/>
    </row>
    <row r="55" spans="1:27" x14ac:dyDescent="0.25">
      <c r="A55" s="138" t="s">
        <v>112</v>
      </c>
      <c r="B55" s="139"/>
      <c r="C55" s="51">
        <v>3348.25</v>
      </c>
      <c r="D55" s="63"/>
      <c r="E55" s="66"/>
      <c r="F55" s="66"/>
      <c r="G55" s="66"/>
      <c r="H55" s="66"/>
      <c r="I55" s="92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4"/>
      <c r="Z55" s="83"/>
    </row>
    <row r="56" spans="1:27" x14ac:dyDescent="0.25">
      <c r="A56" s="138" t="s">
        <v>21</v>
      </c>
      <c r="B56" s="139"/>
      <c r="C56" s="51">
        <v>3674.62</v>
      </c>
      <c r="D56" s="63"/>
      <c r="E56" s="66"/>
      <c r="F56" s="66"/>
      <c r="G56" s="34"/>
      <c r="H56" s="34"/>
      <c r="I56" s="34"/>
      <c r="J56" s="34"/>
      <c r="K56" s="34"/>
      <c r="L56" s="34"/>
      <c r="M56" s="34"/>
      <c r="N56" s="34"/>
      <c r="O56" s="66"/>
      <c r="P56" s="34"/>
      <c r="Q56" s="34"/>
      <c r="R56" s="34"/>
      <c r="S56" s="66"/>
      <c r="T56" s="66"/>
      <c r="U56" s="66"/>
      <c r="V56" s="64"/>
    </row>
    <row r="57" spans="1:27" x14ac:dyDescent="0.25">
      <c r="A57" s="138" t="s">
        <v>23</v>
      </c>
      <c r="B57" s="139"/>
      <c r="C57" s="51">
        <v>3743.4</v>
      </c>
      <c r="D57" s="63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4"/>
    </row>
    <row r="58" spans="1:27" x14ac:dyDescent="0.25">
      <c r="A58" s="138" t="s">
        <v>26</v>
      </c>
      <c r="B58" s="139"/>
      <c r="C58" s="51">
        <v>1395.69</v>
      </c>
      <c r="D58" s="63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4"/>
    </row>
    <row r="59" spans="1:27" x14ac:dyDescent="0.25">
      <c r="A59" s="140" t="s">
        <v>60</v>
      </c>
      <c r="B59" s="141"/>
      <c r="C59" s="51">
        <v>0</v>
      </c>
      <c r="D59" s="63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4"/>
    </row>
    <row r="60" spans="1:27" x14ac:dyDescent="0.25">
      <c r="A60" s="138" t="s">
        <v>28</v>
      </c>
      <c r="B60" s="139"/>
      <c r="C60" s="51">
        <v>2324.89</v>
      </c>
      <c r="D60" s="63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4"/>
    </row>
    <row r="61" spans="1:27" x14ac:dyDescent="0.25">
      <c r="A61" s="138" t="s">
        <v>30</v>
      </c>
      <c r="B61" s="139"/>
      <c r="C61" s="51">
        <v>1416.91</v>
      </c>
      <c r="D61" s="63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4"/>
    </row>
    <row r="62" spans="1:27" x14ac:dyDescent="0.25">
      <c r="A62" s="138" t="s">
        <v>32</v>
      </c>
      <c r="B62" s="139"/>
      <c r="C62" s="51">
        <v>1836.19</v>
      </c>
      <c r="D62" s="63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4"/>
    </row>
    <row r="63" spans="1:27" x14ac:dyDescent="0.25">
      <c r="A63" s="138" t="s">
        <v>35</v>
      </c>
      <c r="B63" s="139"/>
      <c r="C63" s="51">
        <v>3527.63</v>
      </c>
      <c r="D63" s="63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4"/>
    </row>
    <row r="64" spans="1:27" x14ac:dyDescent="0.25">
      <c r="A64" s="138" t="s">
        <v>38</v>
      </c>
      <c r="B64" s="139"/>
      <c r="C64" s="51">
        <v>1761.02</v>
      </c>
      <c r="D64" s="63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4"/>
    </row>
    <row r="65" spans="1:22" x14ac:dyDescent="0.25">
      <c r="A65" s="138" t="s">
        <v>40</v>
      </c>
      <c r="B65" s="139"/>
      <c r="C65" s="51">
        <v>2111.62</v>
      </c>
      <c r="D65" s="63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4"/>
    </row>
    <row r="66" spans="1:22" x14ac:dyDescent="0.25">
      <c r="A66" s="138" t="s">
        <v>80</v>
      </c>
      <c r="B66" s="139"/>
      <c r="C66" s="51">
        <v>1610.65</v>
      </c>
      <c r="D66" s="67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4"/>
    </row>
    <row r="67" spans="1:22" ht="15.75" thickBot="1" x14ac:dyDescent="0.3">
      <c r="A67" s="138" t="s">
        <v>41</v>
      </c>
      <c r="B67" s="139"/>
      <c r="C67" s="51">
        <v>0</v>
      </c>
      <c r="D67" s="63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4"/>
    </row>
    <row r="68" spans="1:22" x14ac:dyDescent="0.25">
      <c r="A68" s="136" t="s">
        <v>113</v>
      </c>
      <c r="B68" s="137"/>
      <c r="C68" s="50" t="s">
        <v>111</v>
      </c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</row>
    <row r="69" spans="1:22" ht="15" customHeight="1" x14ac:dyDescent="0.25">
      <c r="A69" s="140" t="s">
        <v>89</v>
      </c>
      <c r="B69" s="141"/>
      <c r="C69" s="51">
        <v>2002.36</v>
      </c>
      <c r="D69" s="63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4"/>
    </row>
    <row r="70" spans="1:22" ht="15" customHeight="1" x14ac:dyDescent="0.25">
      <c r="A70" s="140" t="s">
        <v>62</v>
      </c>
      <c r="B70" s="141"/>
      <c r="C70" s="51">
        <v>2939.7</v>
      </c>
      <c r="D70" s="63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4"/>
    </row>
    <row r="71" spans="1:22" ht="15" customHeight="1" x14ac:dyDescent="0.25">
      <c r="A71" s="140" t="s">
        <v>102</v>
      </c>
      <c r="B71" s="141"/>
      <c r="C71" s="51">
        <v>2939.7</v>
      </c>
      <c r="D71" s="63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4"/>
    </row>
    <row r="72" spans="1:22" ht="15" customHeight="1" x14ac:dyDescent="0.25">
      <c r="A72" s="140" t="s">
        <v>82</v>
      </c>
      <c r="B72" s="141"/>
      <c r="C72" s="51">
        <v>1334.9</v>
      </c>
      <c r="D72" s="63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4"/>
    </row>
    <row r="73" spans="1:22" ht="15" customHeight="1" x14ac:dyDescent="0.25">
      <c r="A73" s="140" t="s">
        <v>105</v>
      </c>
      <c r="B73" s="141"/>
      <c r="C73" s="52">
        <v>0</v>
      </c>
      <c r="D73" s="63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4"/>
    </row>
    <row r="74" spans="1:22" ht="15.75" customHeight="1" thickBot="1" x14ac:dyDescent="0.3">
      <c r="A74" s="140" t="s">
        <v>90</v>
      </c>
      <c r="B74" s="141"/>
      <c r="C74" s="52">
        <v>2939.7</v>
      </c>
      <c r="D74" s="63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4"/>
    </row>
    <row r="75" spans="1:22" x14ac:dyDescent="0.25">
      <c r="A75" s="148" t="s">
        <v>114</v>
      </c>
      <c r="B75" s="148"/>
      <c r="C75" s="50" t="s">
        <v>111</v>
      </c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</row>
    <row r="76" spans="1:22" x14ac:dyDescent="0.25">
      <c r="A76" s="139"/>
      <c r="B76" s="139"/>
      <c r="C76" s="51">
        <v>0</v>
      </c>
      <c r="D76" s="67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4"/>
    </row>
    <row r="77" spans="1:22" ht="15.75" thickBot="1" x14ac:dyDescent="0.3">
      <c r="A77" s="139"/>
      <c r="B77" s="139"/>
      <c r="C77" s="87">
        <v>0</v>
      </c>
      <c r="D77" s="67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4"/>
    </row>
    <row r="78" spans="1:22" x14ac:dyDescent="0.25">
      <c r="A78" s="142" t="s">
        <v>47</v>
      </c>
      <c r="B78" s="143"/>
      <c r="C78" s="50" t="s">
        <v>111</v>
      </c>
      <c r="D78" s="63"/>
      <c r="E78" s="63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3"/>
      <c r="Q78" s="63"/>
      <c r="R78" s="63"/>
      <c r="S78" s="63"/>
      <c r="T78" s="63"/>
      <c r="U78" s="63"/>
      <c r="V78" s="63"/>
    </row>
    <row r="79" spans="1:22" x14ac:dyDescent="0.25">
      <c r="A79" s="138" t="s">
        <v>94</v>
      </c>
      <c r="B79" s="139"/>
      <c r="C79" s="51">
        <v>0</v>
      </c>
      <c r="D79" s="63"/>
      <c r="E79" s="66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6"/>
      <c r="Q79" s="66"/>
      <c r="R79" s="66"/>
      <c r="S79" s="66"/>
      <c r="T79" s="66"/>
      <c r="U79" s="66"/>
      <c r="V79" s="64"/>
    </row>
    <row r="80" spans="1:22" x14ac:dyDescent="0.25">
      <c r="A80" s="140" t="s">
        <v>63</v>
      </c>
      <c r="B80" s="141"/>
      <c r="C80" s="51">
        <v>2295</v>
      </c>
      <c r="D80" s="63"/>
      <c r="E80" s="66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6"/>
      <c r="Q80" s="66"/>
      <c r="R80" s="66"/>
      <c r="S80" s="66"/>
      <c r="T80" s="66"/>
      <c r="U80" s="66"/>
      <c r="V80" s="64"/>
    </row>
    <row r="81" spans="1:22" x14ac:dyDescent="0.25">
      <c r="A81" s="140" t="s">
        <v>96</v>
      </c>
      <c r="B81" s="141"/>
      <c r="C81" s="51">
        <v>0</v>
      </c>
      <c r="D81" s="63"/>
      <c r="E81" s="66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6"/>
      <c r="Q81" s="66"/>
      <c r="R81" s="66"/>
      <c r="S81" s="66"/>
      <c r="T81" s="66"/>
      <c r="U81" s="66"/>
      <c r="V81" s="64"/>
    </row>
    <row r="82" spans="1:22" x14ac:dyDescent="0.25">
      <c r="A82" s="140" t="s">
        <v>116</v>
      </c>
      <c r="B82" s="141"/>
      <c r="C82" s="51">
        <v>0</v>
      </c>
      <c r="D82" s="63"/>
      <c r="E82" s="66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6"/>
      <c r="Q82" s="66"/>
      <c r="R82" s="66"/>
      <c r="S82" s="66"/>
      <c r="T82" s="66"/>
      <c r="U82" s="66"/>
      <c r="V82" s="64"/>
    </row>
    <row r="83" spans="1:22" x14ac:dyDescent="0.25">
      <c r="A83" s="140" t="s">
        <v>93</v>
      </c>
      <c r="B83" s="141"/>
      <c r="C83" s="51">
        <v>2295</v>
      </c>
      <c r="D83" s="63"/>
      <c r="E83" s="66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6"/>
      <c r="Q83" s="66"/>
      <c r="R83" s="66"/>
      <c r="S83" s="66"/>
      <c r="T83" s="66"/>
      <c r="U83" s="66"/>
      <c r="V83" s="64"/>
    </row>
    <row r="84" spans="1:22" x14ac:dyDescent="0.25">
      <c r="A84" s="140" t="s">
        <v>97</v>
      </c>
      <c r="B84" s="141"/>
      <c r="C84" s="51">
        <v>2295</v>
      </c>
      <c r="D84" s="63"/>
      <c r="E84" s="66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6"/>
      <c r="Q84" s="66"/>
      <c r="R84" s="66"/>
      <c r="S84" s="66"/>
      <c r="T84" s="66"/>
      <c r="U84" s="66"/>
      <c r="V84" s="64"/>
    </row>
    <row r="85" spans="1:22" x14ac:dyDescent="0.25">
      <c r="A85" s="140" t="s">
        <v>65</v>
      </c>
      <c r="B85" s="141"/>
      <c r="C85" s="51">
        <v>4590</v>
      </c>
      <c r="D85" s="63"/>
      <c r="E85" s="66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6"/>
      <c r="Q85" s="66"/>
      <c r="R85" s="66"/>
      <c r="S85" s="66"/>
      <c r="T85" s="66"/>
      <c r="U85" s="66"/>
      <c r="V85" s="64"/>
    </row>
    <row r="86" spans="1:22" x14ac:dyDescent="0.25">
      <c r="A86" s="140" t="s">
        <v>98</v>
      </c>
      <c r="B86" s="141"/>
      <c r="C86" s="51">
        <v>2295</v>
      </c>
      <c r="D86" s="63"/>
      <c r="E86" s="66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6"/>
      <c r="Q86" s="66"/>
      <c r="R86" s="66"/>
      <c r="S86" s="66"/>
      <c r="T86" s="66"/>
      <c r="U86" s="66"/>
      <c r="V86" s="64"/>
    </row>
    <row r="87" spans="1:22" x14ac:dyDescent="0.25">
      <c r="A87" s="140" t="s">
        <v>99</v>
      </c>
      <c r="B87" s="141"/>
      <c r="C87" s="51">
        <v>0</v>
      </c>
      <c r="D87" s="63"/>
      <c r="E87" s="66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6"/>
      <c r="Q87" s="66"/>
      <c r="R87" s="66"/>
      <c r="S87" s="66"/>
      <c r="T87" s="66"/>
      <c r="U87" s="66"/>
      <c r="V87" s="64"/>
    </row>
    <row r="88" spans="1:22" x14ac:dyDescent="0.25">
      <c r="A88" s="140" t="s">
        <v>66</v>
      </c>
      <c r="B88" s="141"/>
      <c r="C88" s="51">
        <v>2295</v>
      </c>
      <c r="D88" s="63"/>
      <c r="E88" s="66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6"/>
      <c r="Q88" s="66"/>
      <c r="R88" s="66"/>
      <c r="S88" s="66"/>
      <c r="T88" s="66"/>
      <c r="U88" s="66"/>
      <c r="V88" s="64"/>
    </row>
    <row r="89" spans="1:22" x14ac:dyDescent="0.25">
      <c r="A89" s="144" t="s">
        <v>100</v>
      </c>
      <c r="B89" s="145"/>
      <c r="C89" s="51">
        <v>0</v>
      </c>
      <c r="D89" s="63"/>
      <c r="E89" s="66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6"/>
      <c r="Q89" s="66"/>
      <c r="R89" s="66"/>
      <c r="S89" s="66"/>
      <c r="T89" s="66"/>
      <c r="U89" s="66"/>
      <c r="V89" s="64"/>
    </row>
    <row r="90" spans="1:22" x14ac:dyDescent="0.25">
      <c r="A90" s="144" t="s">
        <v>71</v>
      </c>
      <c r="B90" s="145"/>
      <c r="C90" s="51">
        <v>0</v>
      </c>
      <c r="D90" s="63"/>
      <c r="E90" s="66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6"/>
      <c r="Q90" s="66"/>
      <c r="R90" s="66"/>
      <c r="S90" s="66"/>
      <c r="T90" s="66"/>
      <c r="U90" s="66"/>
      <c r="V90" s="64"/>
    </row>
    <row r="91" spans="1:22" ht="15.75" thickBot="1" x14ac:dyDescent="0.3">
      <c r="A91" s="146" t="s">
        <v>101</v>
      </c>
      <c r="B91" s="147"/>
      <c r="C91" s="51">
        <v>2295</v>
      </c>
      <c r="D91" s="63"/>
      <c r="E91" s="66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6"/>
      <c r="Q91" s="66"/>
      <c r="R91" s="66"/>
      <c r="S91" s="66"/>
      <c r="T91" s="66"/>
      <c r="U91" s="66"/>
      <c r="V91" s="64"/>
    </row>
    <row r="92" spans="1:22" ht="15.75" thickBot="1" x14ac:dyDescent="0.3">
      <c r="A92" s="18"/>
      <c r="B92" s="18"/>
      <c r="C92" s="18"/>
      <c r="D92" s="18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</row>
    <row r="93" spans="1:22" ht="15.75" thickBot="1" x14ac:dyDescent="0.3">
      <c r="A93" s="88" t="s">
        <v>115</v>
      </c>
      <c r="B93" s="89"/>
      <c r="C93" s="89"/>
      <c r="D93" s="85"/>
      <c r="E93" s="85"/>
      <c r="F93" s="86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</row>
    <row r="94" spans="1:22" ht="15.75" thickBot="1" x14ac:dyDescent="0.3">
      <c r="A94" s="153" t="s">
        <v>67</v>
      </c>
      <c r="B94" s="154"/>
      <c r="C94" s="155">
        <v>2645.54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</row>
    <row r="95" spans="1:22" x14ac:dyDescent="0.25">
      <c r="A95" s="3"/>
      <c r="B95" s="63"/>
      <c r="C95" s="63"/>
      <c r="D95" s="68"/>
      <c r="E95" s="34"/>
      <c r="F95" s="34"/>
      <c r="G95" s="34"/>
      <c r="H95" s="69"/>
      <c r="I95" s="63"/>
      <c r="J95" s="63"/>
      <c r="K95" s="63"/>
      <c r="L95" s="63"/>
      <c r="M95" s="63"/>
      <c r="N95" s="63"/>
      <c r="O95" s="63"/>
      <c r="P95" s="63"/>
      <c r="Q95" s="63"/>
      <c r="R95" s="70"/>
      <c r="S95" s="73"/>
      <c r="T95" s="73"/>
      <c r="U95" s="73"/>
      <c r="V95" s="73"/>
    </row>
    <row r="97" spans="1:22" x14ac:dyDescent="0.25">
      <c r="A97" s="3"/>
      <c r="B97" s="63"/>
      <c r="C97" s="63"/>
      <c r="D97" s="63"/>
      <c r="E97" s="62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62"/>
      <c r="Q97" s="62"/>
      <c r="R97" s="62"/>
      <c r="S97" s="62"/>
      <c r="T97" s="62"/>
      <c r="U97" s="62"/>
      <c r="V97" s="64"/>
    </row>
  </sheetData>
  <mergeCells count="54">
    <mergeCell ref="A90:B90"/>
    <mergeCell ref="A91:B91"/>
    <mergeCell ref="A94:B94"/>
    <mergeCell ref="A73:B73"/>
    <mergeCell ref="A85:B85"/>
    <mergeCell ref="A86:B86"/>
    <mergeCell ref="A87:B87"/>
    <mergeCell ref="A88:B88"/>
    <mergeCell ref="A89:B89"/>
    <mergeCell ref="A80:B80"/>
    <mergeCell ref="A81:B81"/>
    <mergeCell ref="A82:B82"/>
    <mergeCell ref="A83:B83"/>
    <mergeCell ref="A84:B84"/>
    <mergeCell ref="A75:B75"/>
    <mergeCell ref="A76:B76"/>
    <mergeCell ref="A78:B78"/>
    <mergeCell ref="A79:B79"/>
    <mergeCell ref="A69:B69"/>
    <mergeCell ref="A70:B70"/>
    <mergeCell ref="A71:B71"/>
    <mergeCell ref="A72:B72"/>
    <mergeCell ref="A74:B74"/>
    <mergeCell ref="A65:B65"/>
    <mergeCell ref="A66:B66"/>
    <mergeCell ref="A67:B67"/>
    <mergeCell ref="A68:B68"/>
    <mergeCell ref="A77:B77"/>
    <mergeCell ref="A60:B60"/>
    <mergeCell ref="A61:B61"/>
    <mergeCell ref="A62:B62"/>
    <mergeCell ref="A63:B63"/>
    <mergeCell ref="A64:B64"/>
    <mergeCell ref="F97:O97"/>
    <mergeCell ref="V2:V3"/>
    <mergeCell ref="P2:S2"/>
    <mergeCell ref="T2:U2"/>
    <mergeCell ref="A43:V43"/>
    <mergeCell ref="R44:V44"/>
    <mergeCell ref="R45:V45"/>
    <mergeCell ref="A51:C51"/>
    <mergeCell ref="A52:B52"/>
    <mergeCell ref="A53:B53"/>
    <mergeCell ref="A54:B54"/>
    <mergeCell ref="A55:B55"/>
    <mergeCell ref="A56:B56"/>
    <mergeCell ref="A57:B57"/>
    <mergeCell ref="A58:B58"/>
    <mergeCell ref="A59:B59"/>
    <mergeCell ref="A1:C1"/>
    <mergeCell ref="A2:D2"/>
    <mergeCell ref="E2:O2"/>
    <mergeCell ref="E44:G44"/>
    <mergeCell ref="E45:G45"/>
  </mergeCells>
  <pageMargins left="0.11811023622047245" right="0.11811023622047245" top="0.39370078740157483" bottom="0.39370078740157483" header="0.31496062992125984" footer="0.31496062992125984"/>
  <pageSetup paperSize="9" fitToHeight="0" orientation="landscape" horizontalDpi="4294967295" verticalDpi="4294967295" r:id="rId1"/>
  <ignoredErrors>
    <ignoredError sqref="O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80D06-0F90-4A5B-9966-43DB2C4366CA}">
  <dimension ref="B6:D43"/>
  <sheetViews>
    <sheetView topLeftCell="A4" zoomScale="140" zoomScaleNormal="140" workbookViewId="0">
      <selection activeCell="B11" sqref="B11:C11"/>
    </sheetView>
  </sheetViews>
  <sheetFormatPr defaultRowHeight="15" x14ac:dyDescent="0.25"/>
  <cols>
    <col min="3" max="3" width="14.28515625" customWidth="1"/>
    <col min="6" max="7" width="9.140625" customWidth="1"/>
  </cols>
  <sheetData>
    <row r="6" spans="2:4" ht="15.75" thickBot="1" x14ac:dyDescent="0.3"/>
    <row r="7" spans="2:4" ht="15.75" customHeight="1" thickBot="1" x14ac:dyDescent="0.3">
      <c r="B7" s="133" t="s">
        <v>84</v>
      </c>
      <c r="C7" s="134"/>
      <c r="D7" s="135"/>
    </row>
    <row r="8" spans="2:4" ht="15.75" customHeight="1" x14ac:dyDescent="0.25">
      <c r="B8" s="136"/>
      <c r="C8" s="137"/>
      <c r="D8" s="50"/>
    </row>
    <row r="9" spans="2:4" ht="15.75" customHeight="1" x14ac:dyDescent="0.25">
      <c r="B9" s="138"/>
      <c r="C9" s="139"/>
      <c r="D9" s="51"/>
    </row>
    <row r="10" spans="2:4" ht="15.75" customHeight="1" x14ac:dyDescent="0.25">
      <c r="B10" s="138"/>
      <c r="C10" s="139"/>
      <c r="D10" s="51"/>
    </row>
    <row r="11" spans="2:4" ht="15.75" customHeight="1" x14ac:dyDescent="0.25">
      <c r="B11" s="138"/>
      <c r="C11" s="139"/>
      <c r="D11" s="51"/>
    </row>
    <row r="12" spans="2:4" ht="15.75" customHeight="1" x14ac:dyDescent="0.25">
      <c r="B12" s="138"/>
      <c r="C12" s="139"/>
      <c r="D12" s="51"/>
    </row>
    <row r="13" spans="2:4" ht="15.75" customHeight="1" x14ac:dyDescent="0.25">
      <c r="B13" s="138"/>
      <c r="C13" s="139"/>
      <c r="D13" s="51"/>
    </row>
    <row r="14" spans="2:4" ht="15.75" customHeight="1" x14ac:dyDescent="0.25">
      <c r="B14" s="140"/>
      <c r="C14" s="141"/>
      <c r="D14" s="51"/>
    </row>
    <row r="15" spans="2:4" ht="15.75" customHeight="1" x14ac:dyDescent="0.25">
      <c r="B15" s="138"/>
      <c r="C15" s="139"/>
      <c r="D15" s="51"/>
    </row>
    <row r="16" spans="2:4" ht="15.75" customHeight="1" x14ac:dyDescent="0.25">
      <c r="B16" s="140"/>
      <c r="C16" s="141"/>
      <c r="D16" s="51"/>
    </row>
    <row r="17" spans="2:4" ht="15.75" customHeight="1" x14ac:dyDescent="0.25">
      <c r="B17" s="138"/>
      <c r="C17" s="139"/>
      <c r="D17" s="51"/>
    </row>
    <row r="18" spans="2:4" ht="15.75" customHeight="1" x14ac:dyDescent="0.25">
      <c r="B18" s="138"/>
      <c r="C18" s="139"/>
      <c r="D18" s="51"/>
    </row>
    <row r="19" spans="2:4" ht="15.75" customHeight="1" x14ac:dyDescent="0.25">
      <c r="B19" s="138"/>
      <c r="C19" s="139"/>
      <c r="D19" s="51"/>
    </row>
    <row r="20" spans="2:4" ht="15.75" customHeight="1" x14ac:dyDescent="0.25">
      <c r="B20" s="138"/>
      <c r="C20" s="139"/>
      <c r="D20" s="51"/>
    </row>
    <row r="21" spans="2:4" ht="15.75" customHeight="1" x14ac:dyDescent="0.25">
      <c r="B21" s="138"/>
      <c r="C21" s="139"/>
      <c r="D21" s="51"/>
    </row>
    <row r="22" spans="2:4" ht="15.75" customHeight="1" x14ac:dyDescent="0.25">
      <c r="B22" s="138"/>
      <c r="C22" s="139"/>
      <c r="D22" s="51"/>
    </row>
    <row r="23" spans="2:4" ht="15.75" customHeight="1" x14ac:dyDescent="0.25">
      <c r="B23" s="138"/>
      <c r="C23" s="139"/>
      <c r="D23" s="51"/>
    </row>
    <row r="24" spans="2:4" ht="15.75" customHeight="1" x14ac:dyDescent="0.25">
      <c r="B24" s="138"/>
      <c r="C24" s="139"/>
      <c r="D24" s="51"/>
    </row>
    <row r="25" spans="2:4" ht="15.75" customHeight="1" thickBot="1" x14ac:dyDescent="0.3">
      <c r="B25" s="149"/>
      <c r="C25" s="150"/>
      <c r="D25" s="52"/>
    </row>
    <row r="26" spans="2:4" ht="15.75" customHeight="1" x14ac:dyDescent="0.25">
      <c r="B26" s="136"/>
      <c r="C26" s="137"/>
      <c r="D26" s="50"/>
    </row>
    <row r="27" spans="2:4" ht="15.75" customHeight="1" x14ac:dyDescent="0.25">
      <c r="B27" s="138"/>
      <c r="C27" s="139"/>
      <c r="D27" s="51"/>
    </row>
    <row r="28" spans="2:4" ht="15.75" customHeight="1" x14ac:dyDescent="0.25">
      <c r="B28" s="138"/>
      <c r="C28" s="139"/>
      <c r="D28" s="51"/>
    </row>
    <row r="29" spans="2:4" ht="15.75" customHeight="1" thickBot="1" x14ac:dyDescent="0.3">
      <c r="B29" s="149"/>
      <c r="C29" s="150"/>
      <c r="D29" s="52"/>
    </row>
    <row r="30" spans="2:4" ht="15.75" customHeight="1" x14ac:dyDescent="0.25">
      <c r="B30" s="136"/>
      <c r="C30" s="137"/>
      <c r="D30" s="50"/>
    </row>
    <row r="31" spans="2:4" ht="15.75" customHeight="1" x14ac:dyDescent="0.25">
      <c r="B31" s="138"/>
      <c r="C31" s="139"/>
      <c r="D31" s="51"/>
    </row>
    <row r="32" spans="2:4" ht="15.75" customHeight="1" x14ac:dyDescent="0.25">
      <c r="B32" s="138"/>
      <c r="C32" s="139"/>
      <c r="D32" s="51"/>
    </row>
    <row r="33" spans="2:4" ht="15.75" customHeight="1" x14ac:dyDescent="0.25">
      <c r="B33" s="138"/>
      <c r="C33" s="139"/>
      <c r="D33" s="51"/>
    </row>
    <row r="34" spans="2:4" ht="15.75" customHeight="1" x14ac:dyDescent="0.25">
      <c r="B34" s="138"/>
      <c r="C34" s="139"/>
      <c r="D34" s="51"/>
    </row>
    <row r="35" spans="2:4" ht="15.75" customHeight="1" x14ac:dyDescent="0.25">
      <c r="B35" s="138"/>
      <c r="C35" s="139"/>
      <c r="D35" s="51"/>
    </row>
    <row r="36" spans="2:4" ht="15.75" customHeight="1" x14ac:dyDescent="0.25">
      <c r="B36" s="138"/>
      <c r="C36" s="139"/>
      <c r="D36" s="51"/>
    </row>
    <row r="37" spans="2:4" ht="15.75" customHeight="1" x14ac:dyDescent="0.25">
      <c r="B37" s="138"/>
      <c r="C37" s="139"/>
      <c r="D37" s="51"/>
    </row>
    <row r="38" spans="2:4" ht="15.75" customHeight="1" x14ac:dyDescent="0.25">
      <c r="B38" s="138"/>
      <c r="C38" s="139"/>
      <c r="D38" s="51"/>
    </row>
    <row r="39" spans="2:4" ht="15.75" customHeight="1" x14ac:dyDescent="0.25">
      <c r="B39" s="138"/>
      <c r="C39" s="139"/>
      <c r="D39" s="51"/>
    </row>
    <row r="40" spans="2:4" ht="15.75" customHeight="1" thickBot="1" x14ac:dyDescent="0.3">
      <c r="B40" s="151"/>
      <c r="C40" s="152"/>
      <c r="D40" s="51"/>
    </row>
    <row r="41" spans="2:4" ht="15.75" customHeight="1" x14ac:dyDescent="0.25">
      <c r="B41" s="138"/>
      <c r="C41" s="139"/>
      <c r="D41" s="51"/>
    </row>
    <row r="42" spans="2:4" ht="15.75" customHeight="1" x14ac:dyDescent="0.25">
      <c r="B42" s="138"/>
      <c r="C42" s="139"/>
      <c r="D42" s="51"/>
    </row>
    <row r="43" spans="2:4" ht="15.75" customHeight="1" thickBot="1" x14ac:dyDescent="0.3">
      <c r="B43" s="151"/>
      <c r="C43" s="152"/>
      <c r="D43" s="53"/>
    </row>
  </sheetData>
  <mergeCells count="37">
    <mergeCell ref="B43:C43"/>
    <mergeCell ref="B37:C37"/>
    <mergeCell ref="B38:C38"/>
    <mergeCell ref="B39:C39"/>
    <mergeCell ref="B40:C40"/>
    <mergeCell ref="B41:C41"/>
    <mergeCell ref="B42:C42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D7"/>
    <mergeCell ref="B8:C8"/>
    <mergeCell ref="B9:C9"/>
    <mergeCell ref="B10:C10"/>
    <mergeCell ref="B11:C1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SETEMBRO_2025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Cláudio</cp:lastModifiedBy>
  <cp:lastPrinted>2025-10-08T19:47:01Z</cp:lastPrinted>
  <dcterms:created xsi:type="dcterms:W3CDTF">2020-07-08T18:29:20Z</dcterms:created>
  <dcterms:modified xsi:type="dcterms:W3CDTF">2025-10-08T19:50:11Z</dcterms:modified>
</cp:coreProperties>
</file>