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Cláudio\OneDrive\Documentos\FOLHA TRANSPARENCIA LARISSA\ANO 2026\FEVEREIRO 2026\"/>
    </mc:Choice>
  </mc:AlternateContent>
  <xr:revisionPtr revIDLastSave="0" documentId="13_ncr:1_{AA964F3F-130E-49D0-85E7-4A5D5C7807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VEREIRO_2026" sheetId="1" r:id="rId1"/>
    <sheet name="Planilha1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5" i="1" l="1"/>
  <c r="T31" i="1"/>
  <c r="T30" i="1"/>
  <c r="T29" i="1"/>
  <c r="T41" i="1"/>
  <c r="T40" i="1"/>
  <c r="T39" i="1"/>
  <c r="T38" i="1"/>
  <c r="T37" i="1"/>
  <c r="T36" i="1"/>
  <c r="T35" i="1"/>
  <c r="T34" i="1"/>
  <c r="T33" i="1"/>
  <c r="T32" i="1"/>
  <c r="T4" i="1"/>
  <c r="T26" i="1"/>
  <c r="T27" i="1"/>
  <c r="T24" i="1"/>
  <c r="T23" i="1"/>
  <c r="T22" i="1"/>
  <c r="T21" i="1"/>
  <c r="T20" i="1"/>
  <c r="T19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U4" i="1"/>
  <c r="R38" i="1"/>
  <c r="S27" i="1"/>
  <c r="O27" i="1"/>
  <c r="R6" i="1"/>
  <c r="G5" i="1"/>
  <c r="U27" i="1" l="1"/>
  <c r="V27" i="1" s="1"/>
  <c r="G7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O4" i="1"/>
  <c r="S20" i="1" l="1"/>
  <c r="O20" i="1"/>
  <c r="U20" i="1" s="1"/>
  <c r="V20" i="1" l="1"/>
  <c r="S4" i="1" l="1"/>
  <c r="O16" i="1"/>
  <c r="S23" i="1" l="1"/>
  <c r="O23" i="1"/>
  <c r="U23" i="1" s="1"/>
  <c r="R32" i="1"/>
  <c r="S32" i="1" s="1"/>
  <c r="S31" i="1"/>
  <c r="S30" i="1"/>
  <c r="S29" i="1"/>
  <c r="S41" i="1"/>
  <c r="S40" i="1"/>
  <c r="S39" i="1"/>
  <c r="S38" i="1"/>
  <c r="S37" i="1"/>
  <c r="S36" i="1"/>
  <c r="S35" i="1"/>
  <c r="S34" i="1"/>
  <c r="S33" i="1"/>
  <c r="S21" i="1"/>
  <c r="R7" i="1"/>
  <c r="O21" i="1"/>
  <c r="V23" i="1" l="1"/>
  <c r="U21" i="1"/>
  <c r="V21" i="1" s="1"/>
  <c r="O45" i="1"/>
  <c r="R45" i="1" s="1"/>
  <c r="S11" i="1"/>
  <c r="O11" i="1"/>
  <c r="O29" i="1"/>
  <c r="V29" i="1" s="1"/>
  <c r="O32" i="1"/>
  <c r="V32" i="1" s="1"/>
  <c r="O33" i="1"/>
  <c r="V33" i="1" s="1"/>
  <c r="O34" i="1"/>
  <c r="V34" i="1" s="1"/>
  <c r="O35" i="1"/>
  <c r="V35" i="1" s="1"/>
  <c r="O36" i="1"/>
  <c r="V36" i="1" s="1"/>
  <c r="O37" i="1"/>
  <c r="V37" i="1" s="1"/>
  <c r="O38" i="1"/>
  <c r="V38" i="1" s="1"/>
  <c r="O39" i="1"/>
  <c r="V39" i="1" s="1"/>
  <c r="O40" i="1"/>
  <c r="V40" i="1" s="1"/>
  <c r="O41" i="1"/>
  <c r="V41" i="1" s="1"/>
  <c r="U11" i="1" l="1"/>
  <c r="S19" i="1"/>
  <c r="S22" i="1" l="1"/>
  <c r="O22" i="1"/>
  <c r="U22" i="1" l="1"/>
  <c r="V22" i="1" l="1"/>
  <c r="O13" i="1"/>
  <c r="O10" i="1"/>
  <c r="U13" i="1" l="1"/>
  <c r="O7" i="1"/>
  <c r="S6" i="1" l="1"/>
  <c r="S13" i="1"/>
  <c r="S26" i="1" l="1"/>
  <c r="O26" i="1"/>
  <c r="S16" i="1"/>
  <c r="U26" i="1" l="1"/>
  <c r="U16" i="1"/>
  <c r="V26" i="1" l="1"/>
  <c r="V16" i="1"/>
  <c r="O15" i="1"/>
  <c r="O6" i="1" l="1"/>
  <c r="U6" i="1" l="1"/>
  <c r="S7" i="1"/>
  <c r="U7" i="1"/>
  <c r="S5" i="1"/>
  <c r="S24" i="1"/>
  <c r="O24" i="1"/>
  <c r="O19" i="1"/>
  <c r="S8" i="1"/>
  <c r="S9" i="1"/>
  <c r="S10" i="1"/>
  <c r="S12" i="1"/>
  <c r="S14" i="1"/>
  <c r="S15" i="1"/>
  <c r="S17" i="1"/>
  <c r="O8" i="1"/>
  <c r="O9" i="1"/>
  <c r="U9" i="1" s="1"/>
  <c r="V11" i="1"/>
  <c r="O12" i="1"/>
  <c r="O14" i="1"/>
  <c r="U14" i="1" s="1"/>
  <c r="U15" i="1"/>
  <c r="O17" i="1"/>
  <c r="V6" i="1" l="1"/>
  <c r="V15" i="1"/>
  <c r="U12" i="1"/>
  <c r="U8" i="1"/>
  <c r="U17" i="1"/>
  <c r="V13" i="1"/>
  <c r="U19" i="1"/>
  <c r="U24" i="1"/>
  <c r="V14" i="1"/>
  <c r="U10" i="1"/>
  <c r="V7" i="1"/>
  <c r="V4" i="1"/>
  <c r="V12" i="1" l="1"/>
  <c r="V8" i="1"/>
  <c r="V9" i="1"/>
  <c r="V24" i="1"/>
  <c r="V19" i="1"/>
  <c r="V17" i="1"/>
  <c r="V10" i="1"/>
  <c r="O5" i="1"/>
  <c r="U5" i="1" s="1"/>
  <c r="V5" i="1" l="1"/>
  <c r="E30" i="1" l="1"/>
  <c r="O30" i="1" s="1"/>
  <c r="V30" i="1" s="1"/>
  <c r="E31" i="1" l="1"/>
  <c r="O31" i="1" s="1"/>
  <c r="V31" i="1" s="1"/>
</calcChain>
</file>

<file path=xl/sharedStrings.xml><?xml version="1.0" encoding="utf-8"?>
<sst xmlns="http://schemas.openxmlformats.org/spreadsheetml/2006/main" count="242" uniqueCount="113">
  <si>
    <t>Servidor</t>
  </si>
  <si>
    <t>Tipo de Vínculo</t>
  </si>
  <si>
    <t>Cargo/Função</t>
  </si>
  <si>
    <t>Data de Admissão</t>
  </si>
  <si>
    <t>Sálario/ Subsídio</t>
  </si>
  <si>
    <t>Quinquê-nios</t>
  </si>
  <si>
    <t>Gratificação de Quintos</t>
  </si>
  <si>
    <t>Adicional Tempo de Serviço</t>
  </si>
  <si>
    <t>Férias</t>
  </si>
  <si>
    <t>Adicional 1/3 de Férias</t>
  </si>
  <si>
    <t>Desconto Previd.</t>
  </si>
  <si>
    <t>Imp. Renda</t>
  </si>
  <si>
    <t>Outros Desc. Diversos</t>
  </si>
  <si>
    <t>Remunera-ção Líquida</t>
  </si>
  <si>
    <t>Efetivo</t>
  </si>
  <si>
    <t>Agente Administrativo Analista</t>
  </si>
  <si>
    <t>01.07.2019</t>
  </si>
  <si>
    <t>Cássia Niquini S. Viana Chaves</t>
  </si>
  <si>
    <t>12.08.2019</t>
  </si>
  <si>
    <t>01.02.1995</t>
  </si>
  <si>
    <t>Claudiomiro Herneck Pires</t>
  </si>
  <si>
    <t>01.03.1999</t>
  </si>
  <si>
    <t>Edinei dos Santos</t>
  </si>
  <si>
    <t>Assistente Administrativo/
Assessor Legislativo</t>
  </si>
  <si>
    <t>15.12.2006</t>
  </si>
  <si>
    <t>Geone Assis de Andrade</t>
  </si>
  <si>
    <t>Assistente Administrativo de Libras</t>
  </si>
  <si>
    <t>Larissa Lima Fonseca</t>
  </si>
  <si>
    <t>Agente Administrativo de Controle Interno</t>
  </si>
  <si>
    <t>Lucas Diniz Silva</t>
  </si>
  <si>
    <t>Assistente Administrativo de Informática</t>
  </si>
  <si>
    <t>Maria Aparecida  Lima</t>
  </si>
  <si>
    <t>Agente Administrativo Bibliotecária</t>
  </si>
  <si>
    <t>26.08.2019</t>
  </si>
  <si>
    <t xml:space="preserve">Maria Juliana de Freitas Gomes </t>
  </si>
  <si>
    <t>Assistente AdministrativoI/
Chefe de Secretaria</t>
  </si>
  <si>
    <t>11.08.2008</t>
  </si>
  <si>
    <t>Mateus Dias Pires</t>
  </si>
  <si>
    <t>Agente Administrativo Especilidade Comunicação Social</t>
  </si>
  <si>
    <t>Paulo Gomes Coelho</t>
  </si>
  <si>
    <t>Rodrigo Magela Pereira</t>
  </si>
  <si>
    <t>Assistente Administrativo</t>
  </si>
  <si>
    <t>Adicional de Férias</t>
  </si>
  <si>
    <t>Função de Confiança</t>
  </si>
  <si>
    <t>Chefe da Divisão Administrativa</t>
  </si>
  <si>
    <t>Chefe da Divisão de Comunicação Social e Divulgação</t>
  </si>
  <si>
    <t>Vereadores</t>
  </si>
  <si>
    <t>Agente Político</t>
  </si>
  <si>
    <t>Vereador</t>
  </si>
  <si>
    <t>Quinq.  Aposentado-ria</t>
  </si>
  <si>
    <t>Remuneração  Liquida</t>
  </si>
  <si>
    <t>Efetivo (Inativo)</t>
  </si>
  <si>
    <t xml:space="preserve"> - Aposentada -</t>
  </si>
  <si>
    <t xml:space="preserve">Vencimento Aposentado-ria </t>
  </si>
  <si>
    <t>Abono Pecuniário</t>
  </si>
  <si>
    <t>IDENTIFICAÇÃO</t>
  </si>
  <si>
    <t>PROVENTOS</t>
  </si>
  <si>
    <t>DESCONTOS</t>
  </si>
  <si>
    <t>Jairo de Sousa Ezequiel</t>
  </si>
  <si>
    <t>25.10.2021</t>
  </si>
  <si>
    <t>Kamila Monteiro Magalhães</t>
  </si>
  <si>
    <t>Emersanio Pinheiro de Carvalho</t>
  </si>
  <si>
    <t>01.01.2021</t>
  </si>
  <si>
    <t>José Gonçalves Osório Filho</t>
  </si>
  <si>
    <t>Suellenn Christina Nascimento Monteiro</t>
  </si>
  <si>
    <t>Maria do Perpétuo Socorro G. Soares</t>
  </si>
  <si>
    <t>Quintos Inc. Aposentadoria</t>
  </si>
  <si>
    <t xml:space="preserve"> Servidora Aposentada / Inativa</t>
  </si>
  <si>
    <t>Agente Administrativo Analista/Assessora Legislativa</t>
  </si>
  <si>
    <t>Wagner Luiz Tavares Gomides</t>
  </si>
  <si>
    <t>TOTAL</t>
  </si>
  <si>
    <t>Teto Remuneratório</t>
  </si>
  <si>
    <t>Total Proventos Considerados</t>
  </si>
  <si>
    <t>Deduções da base de cálculo do teto remuneratório: Art. 52, §1º, da Lei Complementar Municipal nº 1.522, de 20.06.1990  (1/3 de férias, abono pecuniário e 1/3 de abono pecuniário).</t>
  </si>
  <si>
    <t>Coordenador Geral da Escola do Legislativo</t>
  </si>
  <si>
    <t>Assessor Político Institucional</t>
  </si>
  <si>
    <t>Auxílio Saúde</t>
  </si>
  <si>
    <t>Contrato Prazo Determinado</t>
  </si>
  <si>
    <t>Rachel Monteiro Marinho Barroso</t>
  </si>
  <si>
    <t>Mariana Moreira dos Santos</t>
  </si>
  <si>
    <t>Outros</t>
  </si>
  <si>
    <t>RESUMO</t>
  </si>
  <si>
    <t>Agente Administrativo Analista/Chefe de Divisão de Contabilidade e Tecnologia.</t>
  </si>
  <si>
    <t>Claudio Antonio de Souza Coura</t>
  </si>
  <si>
    <t>Diego Alberto G. da Mata</t>
  </si>
  <si>
    <t>Valéria Cristina Alvarenga dos Santos</t>
  </si>
  <si>
    <t>Procuradora Jurídica</t>
  </si>
  <si>
    <t>02.01.2025</t>
  </si>
  <si>
    <t>Guilherme Belmiro do Couto</t>
  </si>
  <si>
    <t>Carlos Pinto da Paixão</t>
  </si>
  <si>
    <t>01.01.2025</t>
  </si>
  <si>
    <t>Fabiano Souza da Cruz</t>
  </si>
  <si>
    <t>Gustavo Antônio Gomes</t>
  </si>
  <si>
    <t>José Rubens Tavares</t>
  </si>
  <si>
    <t>Márcio Alves Ferreira</t>
  </si>
  <si>
    <t>Thaffarel Jorge Pereira</t>
  </si>
  <si>
    <t>Wellington Sabino de Oliveira</t>
  </si>
  <si>
    <t>Laeticie Schiavo Martins Carvalho</t>
  </si>
  <si>
    <t>26.03.2025</t>
  </si>
  <si>
    <t>Adicional 1/6 de Férias</t>
  </si>
  <si>
    <t>Milene Silva Miranda</t>
  </si>
  <si>
    <t>Coordenador Geral do COC</t>
  </si>
  <si>
    <t>07.07.2025</t>
  </si>
  <si>
    <t>Fernanda Felix Bitencourt</t>
  </si>
  <si>
    <t>Agente Administrativo Especilidade Engenharia</t>
  </si>
  <si>
    <t>03.11.2025</t>
  </si>
  <si>
    <t>Thalisson Luiz Lacerda Rodrigues</t>
  </si>
  <si>
    <t>Auxílio Alimentação</t>
  </si>
  <si>
    <t>Dedução Teto Remuneratório R$17.501,86 (*)</t>
  </si>
  <si>
    <r>
      <t xml:space="preserve">(*) Fixação do teto remuneratório: Art. 47 da Lei Complementar nº 4.156, de 18.12.2017, correspondendo a 80,0% dos subsídios do Prefeito Municipal (R$ 21.877,33 - </t>
    </r>
    <r>
      <rPr>
        <sz val="11"/>
        <rFont val="Calibri"/>
        <family val="2"/>
        <scheme val="minor"/>
      </rPr>
      <t>Lei Municipal nº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4.898, DE 29.12.2025</t>
    </r>
    <r>
      <rPr>
        <sz val="11"/>
        <color theme="1"/>
        <rFont val="Calibri"/>
        <family val="2"/>
        <scheme val="minor"/>
      </rPr>
      <t>).</t>
    </r>
  </si>
  <si>
    <t>Competência: FEVEREIRO/2026</t>
  </si>
  <si>
    <t>Rodolfo Silveira Vilela Nunes</t>
  </si>
  <si>
    <t>05.02.2026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</si>
</sst>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0"/>
      <name val="Calibri"/>
      <family val="2"/>
      <scheme val="minor"/>
    </font>
    <font>
      <sz val="6"/>
      <color theme="1"/>
      <name val="Arial"/>
      <family val="2"/>
    </font>
    <font>
      <b/>
      <sz val="5"/>
      <name val="Arial"/>
      <family val="2"/>
    </font>
    <font>
      <sz val="5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29">
    <xf numFmtId="0" fontId="0" fillId="0" borderId="0" xfId="0"/>
    <xf numFmtId="49" fontId="4" fillId="0" borderId="0" xfId="2" applyNumberFormat="1" applyFont="1" applyAlignment="1">
      <alignment vertical="center" wrapText="1"/>
    </xf>
    <xf numFmtId="43" fontId="4" fillId="0" borderId="0" xfId="1" applyFont="1" applyAlignment="1">
      <alignment vertical="center" wrapText="1"/>
    </xf>
    <xf numFmtId="0" fontId="4" fillId="0" borderId="0" xfId="2" applyFont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vertical="center" wrapText="1"/>
    </xf>
    <xf numFmtId="164" fontId="4" fillId="0" borderId="6" xfId="3" applyFont="1" applyBorder="1" applyAlignment="1">
      <alignment vertical="center" wrapText="1"/>
    </xf>
    <xf numFmtId="164" fontId="4" fillId="0" borderId="5" xfId="3" applyFont="1" applyBorder="1" applyAlignment="1">
      <alignment vertical="center" wrapText="1"/>
    </xf>
    <xf numFmtId="0" fontId="5" fillId="3" borderId="7" xfId="2" applyFont="1" applyFill="1" applyBorder="1" applyAlignment="1">
      <alignment vertical="center" wrapText="1"/>
    </xf>
    <xf numFmtId="0" fontId="4" fillId="0" borderId="6" xfId="2" applyFont="1" applyBorder="1" applyAlignment="1">
      <alignment horizontal="center" vertical="center" wrapText="1"/>
    </xf>
    <xf numFmtId="165" fontId="4" fillId="0" borderId="8" xfId="2" applyNumberFormat="1" applyFont="1" applyBorder="1" applyAlignment="1">
      <alignment vertical="center" wrapText="1"/>
    </xf>
    <xf numFmtId="43" fontId="4" fillId="0" borderId="6" xfId="1" applyFont="1" applyBorder="1" applyAlignment="1">
      <alignment vertical="center" wrapText="1"/>
    </xf>
    <xf numFmtId="0" fontId="5" fillId="3" borderId="9" xfId="2" applyFont="1" applyFill="1" applyBorder="1" applyAlignment="1">
      <alignment vertical="center" wrapText="1"/>
    </xf>
    <xf numFmtId="0" fontId="4" fillId="0" borderId="10" xfId="2" applyFont="1" applyBorder="1" applyAlignment="1">
      <alignment horizontal="center" vertical="center" wrapText="1"/>
    </xf>
    <xf numFmtId="164" fontId="4" fillId="0" borderId="10" xfId="3" applyFont="1" applyBorder="1" applyAlignment="1">
      <alignment vertical="center" wrapText="1"/>
    </xf>
    <xf numFmtId="0" fontId="6" fillId="0" borderId="0" xfId="2" applyFont="1" applyAlignment="1">
      <alignment vertical="center" wrapText="1"/>
    </xf>
    <xf numFmtId="0" fontId="2" fillId="0" borderId="0" xfId="2" applyAlignment="1">
      <alignment vertical="center" wrapText="1"/>
    </xf>
    <xf numFmtId="0" fontId="7" fillId="0" borderId="0" xfId="2" applyFont="1" applyAlignment="1">
      <alignment vertical="center" wrapText="1"/>
    </xf>
    <xf numFmtId="0" fontId="5" fillId="3" borderId="11" xfId="2" applyFont="1" applyFill="1" applyBorder="1" applyAlignment="1">
      <alignment vertical="center" wrapText="1"/>
    </xf>
    <xf numFmtId="0" fontId="4" fillId="0" borderId="12" xfId="2" applyFont="1" applyBorder="1" applyAlignment="1">
      <alignment horizontal="center" vertical="center" wrapText="1"/>
    </xf>
    <xf numFmtId="164" fontId="4" fillId="0" borderId="13" xfId="3" applyFont="1" applyBorder="1" applyAlignment="1">
      <alignment vertical="center" wrapText="1"/>
    </xf>
    <xf numFmtId="0" fontId="5" fillId="5" borderId="1" xfId="2" applyFont="1" applyFill="1" applyBorder="1" applyAlignment="1">
      <alignment horizontal="center" vertical="center" wrapText="1"/>
    </xf>
    <xf numFmtId="0" fontId="5" fillId="5" borderId="2" xfId="2" applyFont="1" applyFill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164" fontId="4" fillId="0" borderId="2" xfId="3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 wrapText="1"/>
    </xf>
    <xf numFmtId="164" fontId="4" fillId="0" borderId="20" xfId="3" applyFont="1" applyBorder="1" applyAlignment="1">
      <alignment vertical="center" wrapText="1"/>
    </xf>
    <xf numFmtId="0" fontId="11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0" fillId="0" borderId="0" xfId="0" applyAlignment="1">
      <alignment horizontal="center"/>
    </xf>
    <xf numFmtId="43" fontId="4" fillId="0" borderId="0" xfId="1" applyFont="1" applyFill="1" applyBorder="1" applyAlignment="1">
      <alignment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5" fillId="2" borderId="25" xfId="2" applyFont="1" applyFill="1" applyBorder="1" applyAlignment="1">
      <alignment horizontal="center" vertical="center" wrapText="1"/>
    </xf>
    <xf numFmtId="4" fontId="4" fillId="0" borderId="2" xfId="2" applyNumberFormat="1" applyFont="1" applyBorder="1" applyAlignment="1">
      <alignment vertical="center" wrapText="1"/>
    </xf>
    <xf numFmtId="0" fontId="5" fillId="0" borderId="1" xfId="2" applyFont="1" applyBorder="1" applyAlignment="1">
      <alignment vertical="center" wrapText="1"/>
    </xf>
    <xf numFmtId="0" fontId="3" fillId="0" borderId="0" xfId="2" applyFont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164" fontId="4" fillId="0" borderId="27" xfId="3" applyFont="1" applyBorder="1" applyAlignment="1">
      <alignment vertical="center" wrapText="1"/>
    </xf>
    <xf numFmtId="0" fontId="5" fillId="2" borderId="26" xfId="2" applyFont="1" applyFill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5" fillId="5" borderId="17" xfId="2" applyFont="1" applyFill="1" applyBorder="1" applyAlignment="1">
      <alignment horizontal="center" vertical="center" wrapText="1"/>
    </xf>
    <xf numFmtId="0" fontId="5" fillId="2" borderId="29" xfId="2" applyFont="1" applyFill="1" applyBorder="1" applyAlignment="1">
      <alignment horizontal="center" vertical="center" wrapText="1"/>
    </xf>
    <xf numFmtId="16" fontId="3" fillId="0" borderId="0" xfId="2" applyNumberFormat="1" applyFont="1" applyAlignment="1">
      <alignment horizontal="center" vertical="center" wrapText="1"/>
    </xf>
    <xf numFmtId="164" fontId="4" fillId="2" borderId="6" xfId="3" applyFont="1" applyFill="1" applyBorder="1" applyAlignment="1">
      <alignment vertical="center" wrapText="1"/>
    </xf>
    <xf numFmtId="164" fontId="4" fillId="2" borderId="27" xfId="3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2" borderId="23" xfId="0" applyFont="1" applyFill="1" applyBorder="1" applyAlignment="1">
      <alignment horizontal="center" vertical="center"/>
    </xf>
    <xf numFmtId="4" fontId="9" fillId="0" borderId="8" xfId="0" applyNumberFormat="1" applyFont="1" applyBorder="1"/>
    <xf numFmtId="4" fontId="9" fillId="0" borderId="33" xfId="0" applyNumberFormat="1" applyFont="1" applyBorder="1"/>
    <xf numFmtId="4" fontId="9" fillId="0" borderId="26" xfId="0" applyNumberFormat="1" applyFont="1" applyBorder="1"/>
    <xf numFmtId="164" fontId="4" fillId="2" borderId="10" xfId="3" applyFont="1" applyFill="1" applyBorder="1" applyAlignment="1">
      <alignment vertical="center" wrapText="1"/>
    </xf>
    <xf numFmtId="164" fontId="4" fillId="2" borderId="36" xfId="3" applyFont="1" applyFill="1" applyBorder="1" applyAlignment="1">
      <alignment vertical="center" wrapText="1"/>
    </xf>
    <xf numFmtId="165" fontId="4" fillId="0" borderId="33" xfId="2" applyNumberFormat="1" applyFont="1" applyBorder="1" applyAlignment="1">
      <alignment vertical="center" wrapText="1"/>
    </xf>
    <xf numFmtId="0" fontId="5" fillId="2" borderId="17" xfId="2" applyFont="1" applyFill="1" applyBorder="1" applyAlignment="1">
      <alignment horizontal="center" vertical="center" wrapText="1"/>
    </xf>
    <xf numFmtId="14" fontId="4" fillId="0" borderId="6" xfId="2" applyNumberFormat="1" applyFont="1" applyBorder="1" applyAlignment="1">
      <alignment horizontal="center" vertical="center" wrapText="1"/>
    </xf>
    <xf numFmtId="164" fontId="4" fillId="0" borderId="6" xfId="3" applyFont="1" applyFill="1" applyBorder="1" applyAlignment="1">
      <alignment vertical="center" wrapText="1"/>
    </xf>
    <xf numFmtId="164" fontId="4" fillId="0" borderId="0" xfId="3" applyFont="1" applyBorder="1" applyAlignment="1">
      <alignment vertical="center" wrapText="1"/>
    </xf>
    <xf numFmtId="0" fontId="4" fillId="0" borderId="0" xfId="2" applyFont="1" applyAlignment="1">
      <alignment horizontal="center" vertical="center" wrapText="1"/>
    </xf>
    <xf numFmtId="165" fontId="4" fillId="0" borderId="0" xfId="2" applyNumberFormat="1" applyFont="1" applyAlignment="1">
      <alignment vertical="center" wrapText="1"/>
    </xf>
    <xf numFmtId="0" fontId="4" fillId="0" borderId="22" xfId="2" applyFont="1" applyBorder="1" applyAlignment="1">
      <alignment horizontal="center" vertical="center" wrapText="1"/>
    </xf>
    <xf numFmtId="164" fontId="4" fillId="0" borderId="6" xfId="3" applyFont="1" applyBorder="1" applyAlignment="1">
      <alignment horizontal="center" vertical="center" wrapText="1"/>
    </xf>
    <xf numFmtId="164" fontId="5" fillId="2" borderId="18" xfId="3" applyFont="1" applyFill="1" applyBorder="1" applyAlignment="1">
      <alignment horizontal="center" vertical="center" wrapText="1"/>
    </xf>
    <xf numFmtId="164" fontId="4" fillId="0" borderId="5" xfId="3" applyFont="1" applyBorder="1" applyAlignment="1">
      <alignment horizontal="center" vertical="center" wrapText="1"/>
    </xf>
    <xf numFmtId="164" fontId="5" fillId="2" borderId="2" xfId="3" applyFont="1" applyFill="1" applyBorder="1" applyAlignment="1">
      <alignment horizontal="center" vertical="center" wrapText="1"/>
    </xf>
    <xf numFmtId="0" fontId="5" fillId="2" borderId="18" xfId="2" applyFont="1" applyFill="1" applyBorder="1" applyAlignment="1">
      <alignment horizontal="center" vertical="center" wrapText="1"/>
    </xf>
    <xf numFmtId="164" fontId="4" fillId="2" borderId="5" xfId="3" applyFont="1" applyFill="1" applyBorder="1" applyAlignment="1">
      <alignment horizontal="center" vertical="center" wrapText="1"/>
    </xf>
    <xf numFmtId="4" fontId="4" fillId="0" borderId="17" xfId="2" applyNumberFormat="1" applyFont="1" applyBorder="1" applyAlignment="1">
      <alignment vertical="center" wrapText="1"/>
    </xf>
    <xf numFmtId="2" fontId="4" fillId="0" borderId="2" xfId="2" applyNumberFormat="1" applyFont="1" applyBorder="1" applyAlignment="1">
      <alignment vertical="center" wrapText="1"/>
    </xf>
    <xf numFmtId="164" fontId="4" fillId="2" borderId="20" xfId="3" applyFont="1" applyFill="1" applyBorder="1" applyAlignment="1">
      <alignment vertical="center" wrapText="1"/>
    </xf>
    <xf numFmtId="164" fontId="4" fillId="2" borderId="19" xfId="3" applyFont="1" applyFill="1" applyBorder="1" applyAlignment="1">
      <alignment vertical="center" wrapText="1"/>
    </xf>
    <xf numFmtId="165" fontId="4" fillId="0" borderId="37" xfId="2" applyNumberFormat="1" applyFont="1" applyBorder="1" applyAlignment="1">
      <alignment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25" xfId="2" applyFont="1" applyBorder="1" applyAlignment="1">
      <alignment horizontal="center" vertical="center" wrapText="1"/>
    </xf>
    <xf numFmtId="164" fontId="4" fillId="0" borderId="25" xfId="3" applyFont="1" applyBorder="1" applyAlignment="1">
      <alignment horizontal="center" vertical="center" wrapText="1"/>
    </xf>
    <xf numFmtId="164" fontId="4" fillId="2" borderId="13" xfId="3" applyFont="1" applyFill="1" applyBorder="1" applyAlignment="1">
      <alignment horizontal="center" vertical="center" wrapText="1"/>
    </xf>
    <xf numFmtId="164" fontId="4" fillId="0" borderId="25" xfId="3" applyFont="1" applyBorder="1" applyAlignment="1">
      <alignment vertical="center" wrapText="1"/>
    </xf>
    <xf numFmtId="164" fontId="4" fillId="2" borderId="29" xfId="3" applyFont="1" applyFill="1" applyBorder="1" applyAlignment="1">
      <alignment vertical="center" wrapText="1"/>
    </xf>
    <xf numFmtId="165" fontId="4" fillId="0" borderId="26" xfId="2" applyNumberFormat="1" applyFont="1" applyBorder="1" applyAlignment="1">
      <alignment vertical="center" wrapText="1"/>
    </xf>
    <xf numFmtId="0" fontId="5" fillId="2" borderId="39" xfId="2" applyFont="1" applyFill="1" applyBorder="1" applyAlignment="1">
      <alignment horizontal="center" vertical="center" wrapText="1"/>
    </xf>
    <xf numFmtId="0" fontId="5" fillId="2" borderId="38" xfId="2" applyFont="1" applyFill="1" applyBorder="1" applyAlignment="1">
      <alignment horizontal="center" vertical="center" wrapText="1"/>
    </xf>
    <xf numFmtId="0" fontId="5" fillId="2" borderId="40" xfId="2" applyFont="1" applyFill="1" applyBorder="1" applyAlignment="1">
      <alignment horizontal="center" vertical="center" wrapText="1"/>
    </xf>
    <xf numFmtId="0" fontId="5" fillId="2" borderId="41" xfId="2" applyFont="1" applyFill="1" applyBorder="1" applyAlignment="1">
      <alignment horizontal="center" vertical="center" wrapText="1"/>
    </xf>
    <xf numFmtId="0" fontId="5" fillId="2" borderId="42" xfId="2" applyFont="1" applyFill="1" applyBorder="1" applyAlignment="1">
      <alignment horizontal="center" vertical="center" wrapText="1"/>
    </xf>
    <xf numFmtId="0" fontId="5" fillId="2" borderId="33" xfId="2" applyFont="1" applyFill="1" applyBorder="1" applyAlignment="1">
      <alignment horizontal="center" vertical="center" wrapText="1"/>
    </xf>
    <xf numFmtId="0" fontId="5" fillId="2" borderId="43" xfId="2" applyFont="1" applyFill="1" applyBorder="1" applyAlignment="1">
      <alignment horizontal="center" vertical="center" wrapText="1"/>
    </xf>
    <xf numFmtId="164" fontId="4" fillId="0" borderId="44" xfId="3" applyFont="1" applyBorder="1" applyAlignment="1">
      <alignment vertical="center" wrapText="1"/>
    </xf>
    <xf numFmtId="165" fontId="4" fillId="0" borderId="6" xfId="2" applyNumberFormat="1" applyFont="1" applyBorder="1" applyAlignment="1">
      <alignment vertical="center" wrapText="1"/>
    </xf>
    <xf numFmtId="0" fontId="5" fillId="3" borderId="6" xfId="2" applyFont="1" applyFill="1" applyBorder="1" applyAlignment="1">
      <alignment vertical="center" wrapText="1"/>
    </xf>
    <xf numFmtId="0" fontId="3" fillId="0" borderId="0" xfId="2" applyFont="1" applyAlignment="1">
      <alignment horizontal="center" vertical="center" wrapText="1"/>
    </xf>
    <xf numFmtId="0" fontId="3" fillId="0" borderId="21" xfId="2" applyFont="1" applyBorder="1" applyAlignment="1">
      <alignment horizontal="center" vertical="center" wrapText="1"/>
    </xf>
    <xf numFmtId="0" fontId="3" fillId="0" borderId="22" xfId="2" applyFont="1" applyBorder="1" applyAlignment="1">
      <alignment horizontal="center" vertical="center" wrapText="1"/>
    </xf>
    <xf numFmtId="0" fontId="5" fillId="5" borderId="17" xfId="2" applyFont="1" applyFill="1" applyBorder="1" applyAlignment="1">
      <alignment horizontal="center" vertical="center" wrapText="1"/>
    </xf>
    <xf numFmtId="0" fontId="5" fillId="5" borderId="15" xfId="2" applyFont="1" applyFill="1" applyBorder="1" applyAlignment="1">
      <alignment horizontal="center" vertical="center" wrapText="1"/>
    </xf>
    <xf numFmtId="0" fontId="5" fillId="5" borderId="18" xfId="2" applyFont="1" applyFill="1" applyBorder="1" applyAlignment="1">
      <alignment horizontal="center" vertical="center" wrapText="1"/>
    </xf>
    <xf numFmtId="43" fontId="4" fillId="0" borderId="17" xfId="1" applyFont="1" applyBorder="1" applyAlignment="1">
      <alignment vertical="center" wrapText="1"/>
    </xf>
    <xf numFmtId="43" fontId="4" fillId="0" borderId="15" xfId="1" applyFont="1" applyBorder="1" applyAlignment="1">
      <alignment vertical="center" wrapText="1"/>
    </xf>
    <xf numFmtId="43" fontId="4" fillId="0" borderId="18" xfId="1" applyFont="1" applyBorder="1" applyAlignment="1">
      <alignment vertical="center" wrapText="1"/>
    </xf>
    <xf numFmtId="164" fontId="4" fillId="0" borderId="0" xfId="3" applyFont="1" applyBorder="1" applyAlignment="1">
      <alignment horizontal="center" vertical="center" wrapText="1"/>
    </xf>
    <xf numFmtId="0" fontId="5" fillId="2" borderId="23" xfId="2" applyFont="1" applyFill="1" applyBorder="1" applyAlignment="1">
      <alignment horizontal="center" vertical="center" wrapText="1"/>
    </xf>
    <xf numFmtId="0" fontId="5" fillId="2" borderId="26" xfId="2" applyFont="1" applyFill="1" applyBorder="1" applyAlignment="1">
      <alignment horizontal="center" vertical="center" wrapText="1"/>
    </xf>
    <xf numFmtId="0" fontId="3" fillId="0" borderId="28" xfId="2" applyFont="1" applyBorder="1" applyAlignment="1">
      <alignment horizontal="center" vertical="center" wrapText="1"/>
    </xf>
    <xf numFmtId="0" fontId="3" fillId="0" borderId="30" xfId="2" applyFont="1" applyBorder="1" applyAlignment="1">
      <alignment horizontal="center" vertical="center" wrapText="1"/>
    </xf>
    <xf numFmtId="0" fontId="3" fillId="0" borderId="31" xfId="2" applyFont="1" applyBorder="1" applyAlignment="1">
      <alignment horizontal="center" vertical="center" wrapText="1"/>
    </xf>
    <xf numFmtId="0" fontId="3" fillId="0" borderId="32" xfId="2" applyFont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16" xfId="2" applyFont="1" applyFill="1" applyBorder="1" applyAlignment="1">
      <alignment horizontal="center" vertical="center" wrapText="1"/>
    </xf>
    <xf numFmtId="0" fontId="5" fillId="5" borderId="16" xfId="2" applyFont="1" applyFill="1" applyBorder="1" applyAlignment="1">
      <alignment horizontal="center" vertical="center" wrapText="1"/>
    </xf>
    <xf numFmtId="43" fontId="4" fillId="0" borderId="17" xfId="1" applyFont="1" applyBorder="1" applyAlignment="1">
      <alignment horizontal="center" vertical="center" wrapText="1"/>
    </xf>
    <xf numFmtId="43" fontId="4" fillId="0" borderId="15" xfId="1" applyFont="1" applyBorder="1" applyAlignment="1">
      <alignment horizontal="center" vertical="center" wrapText="1"/>
    </xf>
    <xf numFmtId="43" fontId="4" fillId="0" borderId="16" xfId="1" applyFont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14" fillId="4" borderId="16" xfId="0" applyFont="1" applyFill="1" applyBorder="1" applyAlignment="1">
      <alignment horizontal="center"/>
    </xf>
    <xf numFmtId="0" fontId="5" fillId="2" borderId="21" xfId="2" applyFont="1" applyFill="1" applyBorder="1" applyAlignment="1">
      <alignment horizontal="center" vertical="center" wrapText="1"/>
    </xf>
    <xf numFmtId="0" fontId="5" fillId="2" borderId="22" xfId="2" applyFont="1" applyFill="1" applyBorder="1" applyAlignment="1">
      <alignment horizontal="center" vertical="center" wrapText="1"/>
    </xf>
    <xf numFmtId="0" fontId="5" fillId="3" borderId="34" xfId="2" applyFont="1" applyFill="1" applyBorder="1" applyAlignment="1">
      <alignment horizontal="center" vertical="center" wrapText="1"/>
    </xf>
    <xf numFmtId="0" fontId="5" fillId="3" borderId="35" xfId="2" applyFont="1" applyFill="1" applyBorder="1" applyAlignment="1">
      <alignment horizontal="center" vertical="center" wrapText="1"/>
    </xf>
    <xf numFmtId="0" fontId="5" fillId="3" borderId="9" xfId="2" applyFont="1" applyFill="1" applyBorder="1" applyAlignment="1">
      <alignment horizontal="center" vertical="center" wrapText="1"/>
    </xf>
    <xf numFmtId="0" fontId="5" fillId="3" borderId="10" xfId="2" applyFont="1" applyFill="1" applyBorder="1" applyAlignment="1">
      <alignment horizontal="center" vertical="center" wrapText="1"/>
    </xf>
    <xf numFmtId="0" fontId="5" fillId="3" borderId="24" xfId="2" applyFont="1" applyFill="1" applyBorder="1" applyAlignment="1">
      <alignment horizontal="center" vertical="center" wrapText="1"/>
    </xf>
    <xf numFmtId="0" fontId="5" fillId="3" borderId="25" xfId="2" applyFont="1" applyFill="1" applyBorder="1" applyAlignment="1">
      <alignment horizontal="center" vertical="center" wrapText="1"/>
    </xf>
    <xf numFmtId="43" fontId="4" fillId="0" borderId="15" xfId="2" applyNumberFormat="1" applyFont="1" applyBorder="1" applyAlignment="1">
      <alignment horizontal="center" vertical="center" wrapText="1"/>
    </xf>
  </cellXfs>
  <cellStyles count="4">
    <cellStyle name="Normal" xfId="0" builtinId="0"/>
    <cellStyle name="Normal 2" xfId="2" xr:uid="{00000000-0005-0000-0000-000001000000}"/>
    <cellStyle name="Separador de milhares 2" xfId="3" xr:uid="{00000000-0005-0000-0000-000002000000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50"/>
  <sheetViews>
    <sheetView tabSelected="1" zoomScale="140" zoomScaleNormal="14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C1"/>
    </sheetView>
  </sheetViews>
  <sheetFormatPr defaultRowHeight="15" x14ac:dyDescent="0.25"/>
  <cols>
    <col min="1" max="1" width="12.42578125" customWidth="1"/>
    <col min="2" max="2" width="8.85546875" customWidth="1"/>
    <col min="3" max="3" width="9.28515625" customWidth="1"/>
    <col min="4" max="4" width="8.5703125" customWidth="1"/>
    <col min="5" max="5" width="6.140625" customWidth="1"/>
    <col min="6" max="6" width="8.28515625" customWidth="1"/>
    <col min="7" max="7" width="6" customWidth="1"/>
    <col min="8" max="8" width="7" customWidth="1"/>
    <col min="9" max="9" width="7.42578125" customWidth="1"/>
    <col min="10" max="10" width="7.7109375" customWidth="1"/>
    <col min="11" max="11" width="8.42578125" customWidth="1"/>
    <col min="12" max="12" width="7.5703125" customWidth="1"/>
    <col min="14" max="14" width="6.42578125" customWidth="1"/>
    <col min="15" max="15" width="6.7109375" customWidth="1"/>
    <col min="16" max="16" width="6.85546875" customWidth="1"/>
    <col min="17" max="17" width="7.5703125" customWidth="1"/>
    <col min="18" max="19" width="7.7109375" customWidth="1"/>
    <col min="20" max="20" width="9.140625" customWidth="1"/>
    <col min="21" max="21" width="9.85546875" customWidth="1"/>
    <col min="22" max="22" width="7.85546875" customWidth="1"/>
    <col min="26" max="26" width="11" bestFit="1" customWidth="1"/>
    <col min="27" max="27" width="4.85546875" bestFit="1" customWidth="1"/>
  </cols>
  <sheetData>
    <row r="1" spans="1:22" ht="15.75" thickBot="1" x14ac:dyDescent="0.3">
      <c r="A1" s="92" t="s">
        <v>110</v>
      </c>
      <c r="B1" s="92"/>
      <c r="C1" s="92"/>
      <c r="D1" s="1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15.75" customHeight="1" x14ac:dyDescent="0.25">
      <c r="A2" s="93" t="s">
        <v>55</v>
      </c>
      <c r="B2" s="94"/>
      <c r="C2" s="94"/>
      <c r="D2" s="94"/>
      <c r="E2" s="94" t="s">
        <v>56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104" t="s">
        <v>57</v>
      </c>
      <c r="Q2" s="105"/>
      <c r="R2" s="105"/>
      <c r="S2" s="106"/>
      <c r="T2" s="104" t="s">
        <v>71</v>
      </c>
      <c r="U2" s="107"/>
      <c r="V2" s="102" t="s">
        <v>13</v>
      </c>
    </row>
    <row r="3" spans="1:22" ht="50.25" thickBot="1" x14ac:dyDescent="0.3">
      <c r="A3" s="35" t="s">
        <v>0</v>
      </c>
      <c r="B3" s="36" t="s">
        <v>1</v>
      </c>
      <c r="C3" s="36" t="s">
        <v>2</v>
      </c>
      <c r="D3" s="36" t="s">
        <v>3</v>
      </c>
      <c r="E3" s="36" t="s">
        <v>4</v>
      </c>
      <c r="F3" s="36" t="s">
        <v>107</v>
      </c>
      <c r="G3" s="36" t="s">
        <v>5</v>
      </c>
      <c r="H3" s="36" t="s">
        <v>6</v>
      </c>
      <c r="I3" s="36" t="s">
        <v>7</v>
      </c>
      <c r="J3" s="36" t="s">
        <v>8</v>
      </c>
      <c r="K3" s="36" t="s">
        <v>9</v>
      </c>
      <c r="L3" s="36" t="s">
        <v>54</v>
      </c>
      <c r="M3" s="36" t="s">
        <v>76</v>
      </c>
      <c r="N3" s="36" t="s">
        <v>80</v>
      </c>
      <c r="O3" s="36" t="s">
        <v>70</v>
      </c>
      <c r="P3" s="36" t="s">
        <v>10</v>
      </c>
      <c r="Q3" s="36" t="s">
        <v>11</v>
      </c>
      <c r="R3" s="36" t="s">
        <v>12</v>
      </c>
      <c r="S3" s="45" t="s">
        <v>70</v>
      </c>
      <c r="T3" s="45" t="s">
        <v>72</v>
      </c>
      <c r="U3" s="42" t="s">
        <v>108</v>
      </c>
      <c r="V3" s="103"/>
    </row>
    <row r="4" spans="1:22" ht="33" x14ac:dyDescent="0.25">
      <c r="A4" s="10" t="s">
        <v>17</v>
      </c>
      <c r="B4" s="11" t="s">
        <v>14</v>
      </c>
      <c r="C4" s="11" t="s">
        <v>68</v>
      </c>
      <c r="D4" s="11" t="s">
        <v>18</v>
      </c>
      <c r="E4" s="8">
        <v>7751.35</v>
      </c>
      <c r="F4" s="8">
        <v>506</v>
      </c>
      <c r="G4" s="8">
        <v>387.57</v>
      </c>
      <c r="H4" s="8"/>
      <c r="I4" s="8"/>
      <c r="J4" s="8">
        <v>3810.72</v>
      </c>
      <c r="K4" s="8">
        <v>1270.24</v>
      </c>
      <c r="L4" s="8">
        <v>0</v>
      </c>
      <c r="M4" s="8">
        <v>480</v>
      </c>
      <c r="N4" s="8">
        <v>520.91</v>
      </c>
      <c r="O4" s="47">
        <f>SUM(E4:N4)</f>
        <v>14726.789999999999</v>
      </c>
      <c r="P4" s="8">
        <v>988.07</v>
      </c>
      <c r="Q4" s="8">
        <v>1196.9000000000001</v>
      </c>
      <c r="R4" s="8">
        <v>0</v>
      </c>
      <c r="S4" s="48">
        <f>SUM(P4:R4)</f>
        <v>2184.9700000000003</v>
      </c>
      <c r="T4" s="41">
        <f>O4-K4-L4-M4</f>
        <v>12976.55</v>
      </c>
      <c r="U4" s="41">
        <f>IF(T4&gt;17501.86,T4-17501.86,0)</f>
        <v>0</v>
      </c>
      <c r="V4" s="12">
        <f>O4-S4-U4</f>
        <v>12541.82</v>
      </c>
    </row>
    <row r="5" spans="1:22" ht="24.75" x14ac:dyDescent="0.25">
      <c r="A5" s="10" t="s">
        <v>83</v>
      </c>
      <c r="B5" s="11" t="s">
        <v>14</v>
      </c>
      <c r="C5" s="11" t="s">
        <v>15</v>
      </c>
      <c r="D5" s="11" t="s">
        <v>19</v>
      </c>
      <c r="E5" s="8">
        <v>7273.07</v>
      </c>
      <c r="F5" s="8">
        <v>455.4</v>
      </c>
      <c r="G5" s="13">
        <f>1818.27+800.04</f>
        <v>2618.31</v>
      </c>
      <c r="H5" s="13">
        <v>2100.34</v>
      </c>
      <c r="I5" s="13"/>
      <c r="J5" s="13">
        <v>1653.46</v>
      </c>
      <c r="K5" s="13">
        <v>551.15</v>
      </c>
      <c r="L5" s="13">
        <v>0</v>
      </c>
      <c r="M5" s="13">
        <v>300</v>
      </c>
      <c r="N5" s="13">
        <v>175.64</v>
      </c>
      <c r="O5" s="47">
        <f t="shared" ref="O5:O7" si="0">SUM(E5:N5)</f>
        <v>15127.369999999997</v>
      </c>
      <c r="P5" s="13">
        <v>988.07</v>
      </c>
      <c r="Q5" s="13">
        <v>2242.5100000000002</v>
      </c>
      <c r="R5" s="13">
        <v>0</v>
      </c>
      <c r="S5" s="48">
        <f>SUM(P5:R5)</f>
        <v>3230.5800000000004</v>
      </c>
      <c r="T5" s="41">
        <f t="shared" ref="T5:T27" si="1">O5-K5-L5-M5</f>
        <v>14276.219999999998</v>
      </c>
      <c r="U5" s="41">
        <f t="shared" ref="U5:U17" si="2">IF(T5&gt;17501.86,T5-17501.86,0)</f>
        <v>0</v>
      </c>
      <c r="V5" s="12">
        <f t="shared" ref="V5:V7" si="3">O5-S5-U5</f>
        <v>11896.789999999997</v>
      </c>
    </row>
    <row r="6" spans="1:22" ht="49.5" x14ac:dyDescent="0.25">
      <c r="A6" s="10" t="s">
        <v>20</v>
      </c>
      <c r="B6" s="11" t="s">
        <v>14</v>
      </c>
      <c r="C6" s="11" t="s">
        <v>82</v>
      </c>
      <c r="D6" s="11" t="s">
        <v>21</v>
      </c>
      <c r="E6" s="8">
        <v>11627.03</v>
      </c>
      <c r="F6" s="8">
        <v>506</v>
      </c>
      <c r="G6" s="8">
        <v>2906.76</v>
      </c>
      <c r="H6" s="8"/>
      <c r="I6" s="8"/>
      <c r="J6" s="8">
        <v>0</v>
      </c>
      <c r="K6" s="8">
        <v>0</v>
      </c>
      <c r="L6" s="8">
        <v>0</v>
      </c>
      <c r="M6" s="8">
        <v>480</v>
      </c>
      <c r="N6" s="8">
        <v>0</v>
      </c>
      <c r="O6" s="47">
        <f t="shared" si="0"/>
        <v>15519.79</v>
      </c>
      <c r="P6" s="8">
        <v>988.07</v>
      </c>
      <c r="Q6" s="8">
        <v>2070.3200000000002</v>
      </c>
      <c r="R6" s="8">
        <f>1706.42+3218.81+1008.95</f>
        <v>5934.1799999999994</v>
      </c>
      <c r="S6" s="48">
        <f>SUM(P6:R6)</f>
        <v>8992.57</v>
      </c>
      <c r="T6" s="41">
        <f t="shared" si="1"/>
        <v>15039.79</v>
      </c>
      <c r="U6" s="41">
        <f t="shared" si="2"/>
        <v>0</v>
      </c>
      <c r="V6" s="12">
        <f>O6-S6-U6</f>
        <v>6527.2200000000012</v>
      </c>
    </row>
    <row r="7" spans="1:22" ht="33" x14ac:dyDescent="0.25">
      <c r="A7" s="10" t="s">
        <v>22</v>
      </c>
      <c r="B7" s="11" t="s">
        <v>14</v>
      </c>
      <c r="C7" s="11" t="s">
        <v>23</v>
      </c>
      <c r="D7" s="11" t="s">
        <v>24</v>
      </c>
      <c r="E7" s="8">
        <v>11627.03</v>
      </c>
      <c r="F7" s="8">
        <v>506</v>
      </c>
      <c r="G7" s="8">
        <f>3488.11+272.06</f>
        <v>3760.17</v>
      </c>
      <c r="H7" s="8"/>
      <c r="I7" s="8"/>
      <c r="J7" s="8">
        <v>0</v>
      </c>
      <c r="K7" s="8">
        <v>0</v>
      </c>
      <c r="L7" s="8">
        <v>0</v>
      </c>
      <c r="M7" s="8">
        <v>660</v>
      </c>
      <c r="N7" s="8">
        <v>0</v>
      </c>
      <c r="O7" s="47">
        <f t="shared" si="0"/>
        <v>16553.2</v>
      </c>
      <c r="P7" s="8">
        <v>988.07</v>
      </c>
      <c r="Q7" s="8">
        <v>3190.18</v>
      </c>
      <c r="R7" s="8">
        <f>3200.05+388.47</f>
        <v>3588.5200000000004</v>
      </c>
      <c r="S7" s="48">
        <f>SUM(P7:R7)</f>
        <v>7766.77</v>
      </c>
      <c r="T7" s="41">
        <f t="shared" si="1"/>
        <v>15893.2</v>
      </c>
      <c r="U7" s="41">
        <f t="shared" si="2"/>
        <v>0</v>
      </c>
      <c r="V7" s="12">
        <f t="shared" si="3"/>
        <v>8786.43</v>
      </c>
    </row>
    <row r="8" spans="1:22" ht="24.75" x14ac:dyDescent="0.25">
      <c r="A8" s="10" t="s">
        <v>25</v>
      </c>
      <c r="B8" s="11" t="s">
        <v>14</v>
      </c>
      <c r="C8" s="11" t="s">
        <v>26</v>
      </c>
      <c r="D8" s="11" t="s">
        <v>16</v>
      </c>
      <c r="E8" s="8">
        <v>5680.97</v>
      </c>
      <c r="F8" s="8">
        <v>506</v>
      </c>
      <c r="G8" s="8">
        <v>284.05</v>
      </c>
      <c r="H8" s="8"/>
      <c r="I8" s="8"/>
      <c r="J8" s="8">
        <v>0</v>
      </c>
      <c r="K8" s="8">
        <v>0</v>
      </c>
      <c r="L8" s="8"/>
      <c r="M8" s="8">
        <v>300</v>
      </c>
      <c r="N8" s="8">
        <v>0</v>
      </c>
      <c r="O8" s="47">
        <f t="shared" ref="O8:O24" si="4">SUM(E8:N8)</f>
        <v>6771.02</v>
      </c>
      <c r="P8" s="8">
        <v>707.44</v>
      </c>
      <c r="Q8" s="8">
        <v>559.21</v>
      </c>
      <c r="R8" s="8">
        <v>0</v>
      </c>
      <c r="S8" s="48">
        <f t="shared" ref="S8:S23" si="5">SUM(P8:R8)</f>
        <v>1266.6500000000001</v>
      </c>
      <c r="T8" s="41">
        <f t="shared" si="1"/>
        <v>6471.02</v>
      </c>
      <c r="U8" s="41">
        <f t="shared" si="2"/>
        <v>0</v>
      </c>
      <c r="V8" s="12">
        <f>O8-S8-U8</f>
        <v>5504.3700000000008</v>
      </c>
    </row>
    <row r="9" spans="1:22" ht="24.75" x14ac:dyDescent="0.25">
      <c r="A9" s="10" t="s">
        <v>58</v>
      </c>
      <c r="B9" s="11" t="s">
        <v>14</v>
      </c>
      <c r="C9" s="11" t="s">
        <v>15</v>
      </c>
      <c r="D9" s="11" t="s">
        <v>59</v>
      </c>
      <c r="E9" s="8">
        <v>7167.99</v>
      </c>
      <c r="F9" s="8">
        <v>506</v>
      </c>
      <c r="G9" s="8">
        <v>358.4</v>
      </c>
      <c r="H9" s="8"/>
      <c r="I9" s="8"/>
      <c r="J9" s="8">
        <v>0</v>
      </c>
      <c r="K9" s="8">
        <v>0</v>
      </c>
      <c r="L9" s="8">
        <v>0</v>
      </c>
      <c r="M9" s="8">
        <v>660</v>
      </c>
      <c r="N9" s="8">
        <v>0</v>
      </c>
      <c r="O9" s="47">
        <f t="shared" si="4"/>
        <v>8692.39</v>
      </c>
      <c r="P9" s="8">
        <v>926.03</v>
      </c>
      <c r="Q9" s="8">
        <v>993.38</v>
      </c>
      <c r="R9" s="8">
        <v>0</v>
      </c>
      <c r="S9" s="48">
        <f t="shared" si="5"/>
        <v>1919.4099999999999</v>
      </c>
      <c r="T9" s="41">
        <f t="shared" si="1"/>
        <v>8032.3899999999994</v>
      </c>
      <c r="U9" s="41">
        <f t="shared" si="2"/>
        <v>0</v>
      </c>
      <c r="V9" s="12">
        <f t="shared" ref="V9:V17" si="6">O9-S9-U9</f>
        <v>6772.98</v>
      </c>
    </row>
    <row r="10" spans="1:22" ht="33" x14ac:dyDescent="0.25">
      <c r="A10" s="10" t="s">
        <v>27</v>
      </c>
      <c r="B10" s="11" t="s">
        <v>14</v>
      </c>
      <c r="C10" s="11" t="s">
        <v>28</v>
      </c>
      <c r="D10" s="11" t="s">
        <v>16</v>
      </c>
      <c r="E10" s="59">
        <v>9463.14</v>
      </c>
      <c r="F10" s="8">
        <v>506</v>
      </c>
      <c r="G10" s="8">
        <v>473.16</v>
      </c>
      <c r="H10" s="8"/>
      <c r="I10" s="8"/>
      <c r="J10" s="59">
        <v>0</v>
      </c>
      <c r="K10" s="59">
        <v>0</v>
      </c>
      <c r="L10" s="59">
        <v>0</v>
      </c>
      <c r="M10" s="8">
        <v>300</v>
      </c>
      <c r="N10" s="8">
        <v>0</v>
      </c>
      <c r="O10" s="47">
        <f>SUM(E10:N10)</f>
        <v>10742.3</v>
      </c>
      <c r="P10" s="59">
        <v>988.07</v>
      </c>
      <c r="Q10" s="59">
        <v>1691.18</v>
      </c>
      <c r="R10" s="8"/>
      <c r="S10" s="48">
        <f t="shared" si="5"/>
        <v>2679.25</v>
      </c>
      <c r="T10" s="41">
        <f t="shared" si="1"/>
        <v>10442.299999999999</v>
      </c>
      <c r="U10" s="41">
        <f t="shared" si="2"/>
        <v>0</v>
      </c>
      <c r="V10" s="12">
        <f>O10-S10-U10</f>
        <v>8063.0499999999993</v>
      </c>
    </row>
    <row r="11" spans="1:22" ht="24.75" x14ac:dyDescent="0.25">
      <c r="A11" s="10" t="s">
        <v>29</v>
      </c>
      <c r="B11" s="11" t="s">
        <v>14</v>
      </c>
      <c r="C11" s="11" t="s">
        <v>30</v>
      </c>
      <c r="D11" s="11" t="s">
        <v>16</v>
      </c>
      <c r="E11" s="8">
        <v>5767.33</v>
      </c>
      <c r="F11" s="8">
        <v>506</v>
      </c>
      <c r="G11" s="8">
        <v>288.37</v>
      </c>
      <c r="H11" s="8"/>
      <c r="I11" s="8"/>
      <c r="J11" s="8">
        <v>0</v>
      </c>
      <c r="K11" s="8">
        <v>0</v>
      </c>
      <c r="L11" s="8">
        <v>0</v>
      </c>
      <c r="M11" s="8">
        <v>840</v>
      </c>
      <c r="N11" s="8">
        <v>0</v>
      </c>
      <c r="O11" s="47">
        <f>SUM(E11:N11)</f>
        <v>7401.7</v>
      </c>
      <c r="P11" s="8">
        <v>720.14</v>
      </c>
      <c r="Q11" s="8">
        <v>540.6</v>
      </c>
      <c r="R11" s="8">
        <v>0</v>
      </c>
      <c r="S11" s="48">
        <f>SUM(P11:R11)</f>
        <v>1260.74</v>
      </c>
      <c r="T11" s="41">
        <f t="shared" si="1"/>
        <v>6561.7</v>
      </c>
      <c r="U11" s="41">
        <f t="shared" si="2"/>
        <v>0</v>
      </c>
      <c r="V11" s="12">
        <f>O11-S11-U11</f>
        <v>6140.96</v>
      </c>
    </row>
    <row r="12" spans="1:22" ht="24.75" x14ac:dyDescent="0.25">
      <c r="A12" s="10" t="s">
        <v>31</v>
      </c>
      <c r="B12" s="11" t="s">
        <v>14</v>
      </c>
      <c r="C12" s="11" t="s">
        <v>32</v>
      </c>
      <c r="D12" s="11" t="s">
        <v>33</v>
      </c>
      <c r="E12" s="8">
        <v>7473.96</v>
      </c>
      <c r="F12" s="8">
        <v>506</v>
      </c>
      <c r="G12" s="8">
        <v>373.7</v>
      </c>
      <c r="H12" s="8"/>
      <c r="I12" s="8"/>
      <c r="J12" s="8">
        <v>0</v>
      </c>
      <c r="K12" s="8">
        <v>0</v>
      </c>
      <c r="L12" s="8">
        <v>0</v>
      </c>
      <c r="M12" s="8">
        <v>660</v>
      </c>
      <c r="N12" s="8">
        <v>0</v>
      </c>
      <c r="O12" s="47">
        <f t="shared" si="4"/>
        <v>9013.66</v>
      </c>
      <c r="P12" s="8">
        <v>971.01</v>
      </c>
      <c r="Q12" s="8">
        <v>1121.5</v>
      </c>
      <c r="R12" s="8">
        <v>0</v>
      </c>
      <c r="S12" s="48">
        <f t="shared" si="5"/>
        <v>2092.5100000000002</v>
      </c>
      <c r="T12" s="41">
        <f t="shared" si="1"/>
        <v>8353.66</v>
      </c>
      <c r="U12" s="41">
        <f t="shared" si="2"/>
        <v>0</v>
      </c>
      <c r="V12" s="12">
        <f>O12-S12-U12</f>
        <v>6921.15</v>
      </c>
    </row>
    <row r="13" spans="1:22" ht="33" x14ac:dyDescent="0.25">
      <c r="A13" s="10" t="s">
        <v>34</v>
      </c>
      <c r="B13" s="11" t="s">
        <v>14</v>
      </c>
      <c r="C13" s="11" t="s">
        <v>35</v>
      </c>
      <c r="D13" s="11" t="s">
        <v>36</v>
      </c>
      <c r="E13" s="59">
        <v>11627.03</v>
      </c>
      <c r="F13" s="59">
        <v>506</v>
      </c>
      <c r="G13" s="59">
        <v>2325.41</v>
      </c>
      <c r="H13" s="8"/>
      <c r="I13" s="8"/>
      <c r="J13" s="59">
        <v>0</v>
      </c>
      <c r="K13" s="59">
        <v>0</v>
      </c>
      <c r="L13" s="59">
        <v>0</v>
      </c>
      <c r="M13" s="8">
        <v>300</v>
      </c>
      <c r="N13" s="8">
        <v>0</v>
      </c>
      <c r="O13" s="47">
        <f>SUM(E13:N13)</f>
        <v>14758.44</v>
      </c>
      <c r="P13" s="59">
        <v>988.07</v>
      </c>
      <c r="Q13" s="59">
        <v>2795.62</v>
      </c>
      <c r="R13" s="8">
        <v>0</v>
      </c>
      <c r="S13" s="48">
        <f>SUM(P13:R13)</f>
        <v>3783.69</v>
      </c>
      <c r="T13" s="41">
        <f t="shared" si="1"/>
        <v>14458.44</v>
      </c>
      <c r="U13" s="41">
        <f t="shared" si="2"/>
        <v>0</v>
      </c>
      <c r="V13" s="12">
        <f>O13-S13-U13</f>
        <v>10974.75</v>
      </c>
    </row>
    <row r="14" spans="1:22" ht="41.25" x14ac:dyDescent="0.25">
      <c r="A14" s="10" t="s">
        <v>37</v>
      </c>
      <c r="B14" s="11" t="s">
        <v>14</v>
      </c>
      <c r="C14" s="11" t="s">
        <v>38</v>
      </c>
      <c r="D14" s="11" t="s">
        <v>16</v>
      </c>
      <c r="E14" s="8">
        <v>7167.99</v>
      </c>
      <c r="F14" s="8">
        <v>506</v>
      </c>
      <c r="G14" s="8">
        <v>358.4</v>
      </c>
      <c r="H14" s="8"/>
      <c r="I14" s="8"/>
      <c r="J14" s="8">
        <v>0</v>
      </c>
      <c r="K14" s="8">
        <v>0</v>
      </c>
      <c r="L14" s="8">
        <v>0</v>
      </c>
      <c r="M14" s="8">
        <v>300</v>
      </c>
      <c r="N14" s="8">
        <v>0</v>
      </c>
      <c r="O14" s="47">
        <f t="shared" si="4"/>
        <v>8332.39</v>
      </c>
      <c r="P14" s="8">
        <v>926.03</v>
      </c>
      <c r="Q14" s="8">
        <v>1045.52</v>
      </c>
      <c r="R14" s="8">
        <v>2092.4499999999998</v>
      </c>
      <c r="S14" s="48">
        <f t="shared" si="5"/>
        <v>4064</v>
      </c>
      <c r="T14" s="41">
        <f t="shared" si="1"/>
        <v>8032.3899999999994</v>
      </c>
      <c r="U14" s="41">
        <f t="shared" si="2"/>
        <v>0</v>
      </c>
      <c r="V14" s="12">
        <f t="shared" si="6"/>
        <v>4268.3899999999994</v>
      </c>
    </row>
    <row r="15" spans="1:22" ht="24.75" x14ac:dyDescent="0.25">
      <c r="A15" s="10" t="s">
        <v>39</v>
      </c>
      <c r="B15" s="11" t="s">
        <v>14</v>
      </c>
      <c r="C15" s="11" t="s">
        <v>15</v>
      </c>
      <c r="D15" s="11" t="s">
        <v>16</v>
      </c>
      <c r="E15" s="8">
        <v>7473.96</v>
      </c>
      <c r="F15" s="8">
        <v>506</v>
      </c>
      <c r="G15" s="8">
        <v>1121.0899999999999</v>
      </c>
      <c r="H15" s="8"/>
      <c r="I15" s="8"/>
      <c r="J15" s="8">
        <v>0</v>
      </c>
      <c r="K15" s="8">
        <v>0</v>
      </c>
      <c r="L15" s="8">
        <v>0</v>
      </c>
      <c r="M15" s="8">
        <v>660</v>
      </c>
      <c r="N15" s="8">
        <v>0</v>
      </c>
      <c r="O15" s="47">
        <f t="shared" si="4"/>
        <v>9761.0499999999993</v>
      </c>
      <c r="P15" s="8">
        <v>988.07</v>
      </c>
      <c r="Q15" s="8">
        <v>1322.34</v>
      </c>
      <c r="R15" s="8"/>
      <c r="S15" s="48">
        <f t="shared" si="5"/>
        <v>2310.41</v>
      </c>
      <c r="T15" s="41">
        <f t="shared" si="1"/>
        <v>9101.0499999999993</v>
      </c>
      <c r="U15" s="41">
        <f t="shared" si="2"/>
        <v>0</v>
      </c>
      <c r="V15" s="12">
        <f>O15-S15-U15</f>
        <v>7450.6399999999994</v>
      </c>
    </row>
    <row r="16" spans="1:22" ht="41.25" x14ac:dyDescent="0.25">
      <c r="A16" s="10" t="s">
        <v>78</v>
      </c>
      <c r="B16" s="11" t="s">
        <v>14</v>
      </c>
      <c r="C16" s="11" t="s">
        <v>38</v>
      </c>
      <c r="D16" s="58">
        <v>45078</v>
      </c>
      <c r="E16" s="8">
        <v>4370.62</v>
      </c>
      <c r="F16" s="8">
        <v>506</v>
      </c>
      <c r="G16" s="8"/>
      <c r="H16" s="8"/>
      <c r="I16" s="8"/>
      <c r="J16" s="8">
        <v>1988.45</v>
      </c>
      <c r="K16" s="8">
        <v>662.82</v>
      </c>
      <c r="L16" s="8">
        <v>0</v>
      </c>
      <c r="M16" s="8">
        <v>300</v>
      </c>
      <c r="N16" s="8">
        <v>215.84</v>
      </c>
      <c r="O16" s="47">
        <f>SUM(E16:N16)</f>
        <v>8043.73</v>
      </c>
      <c r="P16" s="8">
        <v>855.4</v>
      </c>
      <c r="Q16" s="8">
        <v>0</v>
      </c>
      <c r="R16" s="8"/>
      <c r="S16" s="48">
        <f t="shared" si="5"/>
        <v>855.4</v>
      </c>
      <c r="T16" s="41">
        <f t="shared" si="1"/>
        <v>7080.91</v>
      </c>
      <c r="U16" s="41">
        <f t="shared" si="2"/>
        <v>0</v>
      </c>
      <c r="V16" s="12">
        <f t="shared" si="6"/>
        <v>7188.33</v>
      </c>
    </row>
    <row r="17" spans="1:22" ht="24.75" customHeight="1" thickBot="1" x14ac:dyDescent="0.3">
      <c r="A17" s="14" t="s">
        <v>40</v>
      </c>
      <c r="B17" s="15" t="s">
        <v>14</v>
      </c>
      <c r="C17" s="15" t="s">
        <v>41</v>
      </c>
      <c r="D17" s="15" t="s">
        <v>16</v>
      </c>
      <c r="E17" s="16">
        <v>0</v>
      </c>
      <c r="F17" s="16"/>
      <c r="G17" s="16">
        <v>0</v>
      </c>
      <c r="H17" s="16"/>
      <c r="I17" s="16"/>
      <c r="J17" s="16">
        <v>0</v>
      </c>
      <c r="K17" s="16">
        <v>0</v>
      </c>
      <c r="L17" s="16">
        <v>0</v>
      </c>
      <c r="M17" s="16">
        <v>0</v>
      </c>
      <c r="N17" s="16"/>
      <c r="O17" s="54">
        <f t="shared" si="4"/>
        <v>0</v>
      </c>
      <c r="P17" s="16">
        <v>0</v>
      </c>
      <c r="Q17" s="16">
        <v>0</v>
      </c>
      <c r="R17" s="16">
        <v>0</v>
      </c>
      <c r="S17" s="55">
        <f t="shared" si="5"/>
        <v>0</v>
      </c>
      <c r="T17" s="41">
        <f t="shared" si="1"/>
        <v>0</v>
      </c>
      <c r="U17" s="41">
        <f t="shared" si="2"/>
        <v>0</v>
      </c>
      <c r="V17" s="56">
        <f t="shared" si="6"/>
        <v>0</v>
      </c>
    </row>
    <row r="18" spans="1:22" ht="25.5" customHeight="1" thickBot="1" x14ac:dyDescent="0.3">
      <c r="A18" s="4" t="s">
        <v>0</v>
      </c>
      <c r="B18" s="5" t="s">
        <v>1</v>
      </c>
      <c r="C18" s="5" t="s">
        <v>2</v>
      </c>
      <c r="D18" s="5" t="s">
        <v>3</v>
      </c>
      <c r="E18" s="57" t="s">
        <v>4</v>
      </c>
      <c r="F18" s="82" t="s">
        <v>107</v>
      </c>
      <c r="G18" s="68" t="s">
        <v>5</v>
      </c>
      <c r="H18" s="5" t="s">
        <v>6</v>
      </c>
      <c r="I18" s="5" t="s">
        <v>7</v>
      </c>
      <c r="J18" s="5" t="s">
        <v>8</v>
      </c>
      <c r="K18" s="5" t="s">
        <v>42</v>
      </c>
      <c r="L18" s="5" t="s">
        <v>54</v>
      </c>
      <c r="M18" s="5" t="s">
        <v>76</v>
      </c>
      <c r="N18" s="5"/>
      <c r="O18" s="5" t="s">
        <v>70</v>
      </c>
      <c r="P18" s="5" t="s">
        <v>10</v>
      </c>
      <c r="Q18" s="5" t="s">
        <v>11</v>
      </c>
      <c r="R18" s="5" t="s">
        <v>12</v>
      </c>
      <c r="S18" s="57" t="s">
        <v>70</v>
      </c>
      <c r="T18" s="57" t="s">
        <v>72</v>
      </c>
      <c r="U18" s="42" t="s">
        <v>108</v>
      </c>
      <c r="V18" s="6" t="s">
        <v>13</v>
      </c>
    </row>
    <row r="19" spans="1:22" ht="24.75" x14ac:dyDescent="0.25">
      <c r="A19" s="7" t="s">
        <v>84</v>
      </c>
      <c r="B19" s="40" t="s">
        <v>43</v>
      </c>
      <c r="C19" s="40" t="s">
        <v>75</v>
      </c>
      <c r="D19" s="40" t="s">
        <v>87</v>
      </c>
      <c r="E19" s="9">
        <v>7919.68</v>
      </c>
      <c r="F19" s="9">
        <v>506</v>
      </c>
      <c r="G19" s="9"/>
      <c r="H19" s="9"/>
      <c r="I19" s="9"/>
      <c r="J19" s="9">
        <v>0</v>
      </c>
      <c r="K19" s="9">
        <v>0</v>
      </c>
      <c r="L19" s="9">
        <v>0</v>
      </c>
      <c r="M19" s="9">
        <v>300</v>
      </c>
      <c r="N19" s="9"/>
      <c r="O19" s="47">
        <f t="shared" si="4"/>
        <v>8725.68</v>
      </c>
      <c r="P19" s="9">
        <v>981.09</v>
      </c>
      <c r="Q19" s="9">
        <v>1138.53</v>
      </c>
      <c r="R19" s="9">
        <v>0</v>
      </c>
      <c r="S19" s="48">
        <f>SUM(P19:R19)</f>
        <v>2119.62</v>
      </c>
      <c r="T19" s="41">
        <f t="shared" si="1"/>
        <v>8425.68</v>
      </c>
      <c r="U19" s="41">
        <f t="shared" ref="U19" si="7">IF(T19&gt;16800,T19-16800,0)</f>
        <v>0</v>
      </c>
      <c r="V19" s="12">
        <f t="shared" ref="V19:V24" si="8">O19-S19-U19</f>
        <v>6606.06</v>
      </c>
    </row>
    <row r="20" spans="1:22" ht="24.75" x14ac:dyDescent="0.25">
      <c r="A20" s="10" t="s">
        <v>60</v>
      </c>
      <c r="B20" s="11" t="s">
        <v>43</v>
      </c>
      <c r="C20" s="40" t="s">
        <v>44</v>
      </c>
      <c r="D20" s="11" t="s">
        <v>87</v>
      </c>
      <c r="E20" s="8">
        <v>11627.03</v>
      </c>
      <c r="F20" s="9">
        <v>506</v>
      </c>
      <c r="G20" s="8">
        <v>581.35</v>
      </c>
      <c r="H20" s="8"/>
      <c r="I20" s="8"/>
      <c r="J20" s="8">
        <v>0</v>
      </c>
      <c r="K20" s="8">
        <v>0</v>
      </c>
      <c r="L20" s="8">
        <v>0</v>
      </c>
      <c r="M20" s="8">
        <v>840</v>
      </c>
      <c r="N20" s="8"/>
      <c r="O20" s="47">
        <f t="shared" ref="O20" si="9">SUM(E20:N20)</f>
        <v>13554.380000000001</v>
      </c>
      <c r="P20" s="8">
        <v>988.07</v>
      </c>
      <c r="Q20" s="8">
        <v>2316.0100000000002</v>
      </c>
      <c r="R20" s="8"/>
      <c r="S20" s="48">
        <f t="shared" ref="S20" si="10">SUM(P20:R20)</f>
        <v>3304.0800000000004</v>
      </c>
      <c r="T20" s="41">
        <f t="shared" si="1"/>
        <v>12714.380000000001</v>
      </c>
      <c r="U20" s="41">
        <f t="shared" ref="U20:U24" si="11">IF(T20&gt;17501.86,T20-17501.86,0)</f>
        <v>0</v>
      </c>
      <c r="V20" s="12">
        <f t="shared" ref="V20" si="12">O20-S20-U20</f>
        <v>10250.300000000001</v>
      </c>
    </row>
    <row r="21" spans="1:22" ht="41.25" x14ac:dyDescent="0.25">
      <c r="A21" s="7" t="s">
        <v>97</v>
      </c>
      <c r="B21" s="40" t="s">
        <v>43</v>
      </c>
      <c r="C21" s="11" t="s">
        <v>45</v>
      </c>
      <c r="D21" s="40" t="s">
        <v>98</v>
      </c>
      <c r="E21" s="9">
        <v>11627.03</v>
      </c>
      <c r="F21" s="9">
        <v>506</v>
      </c>
      <c r="G21" s="9"/>
      <c r="H21" s="9"/>
      <c r="I21" s="9"/>
      <c r="J21" s="9"/>
      <c r="K21" s="9"/>
      <c r="L21" s="9">
        <v>0</v>
      </c>
      <c r="M21" s="9">
        <v>480</v>
      </c>
      <c r="N21" s="9">
        <v>0</v>
      </c>
      <c r="O21" s="47">
        <f>SUM(E21:N21)</f>
        <v>12613.03</v>
      </c>
      <c r="P21" s="9">
        <v>988.07</v>
      </c>
      <c r="Q21" s="9">
        <v>2104</v>
      </c>
      <c r="R21" s="9"/>
      <c r="S21" s="48">
        <f>SUM(P21:R21)</f>
        <v>3092.07</v>
      </c>
      <c r="T21" s="41">
        <f t="shared" si="1"/>
        <v>12133.03</v>
      </c>
      <c r="U21" s="41">
        <f t="shared" si="11"/>
        <v>0</v>
      </c>
      <c r="V21" s="12">
        <f t="shared" si="8"/>
        <v>9520.9600000000009</v>
      </c>
    </row>
    <row r="22" spans="1:22" ht="24.75" x14ac:dyDescent="0.25">
      <c r="A22" s="7" t="s">
        <v>79</v>
      </c>
      <c r="B22" s="40" t="s">
        <v>43</v>
      </c>
      <c r="C22" s="40" t="s">
        <v>74</v>
      </c>
      <c r="D22" s="40" t="s">
        <v>87</v>
      </c>
      <c r="E22" s="9">
        <v>7919.68</v>
      </c>
      <c r="F22" s="9">
        <v>506</v>
      </c>
      <c r="G22" s="9"/>
      <c r="H22" s="9"/>
      <c r="I22" s="9"/>
      <c r="J22" s="9">
        <v>0</v>
      </c>
      <c r="K22" s="9">
        <v>0</v>
      </c>
      <c r="L22" s="9"/>
      <c r="M22" s="9">
        <v>300</v>
      </c>
      <c r="N22" s="9">
        <v>0</v>
      </c>
      <c r="O22" s="47">
        <f t="shared" si="4"/>
        <v>8725.68</v>
      </c>
      <c r="P22" s="9">
        <v>981.09</v>
      </c>
      <c r="Q22" s="9">
        <v>1138.53</v>
      </c>
      <c r="R22" s="9">
        <v>0</v>
      </c>
      <c r="S22" s="48">
        <f t="shared" si="5"/>
        <v>2119.62</v>
      </c>
      <c r="T22" s="41">
        <f t="shared" si="1"/>
        <v>8425.68</v>
      </c>
      <c r="U22" s="41">
        <f t="shared" si="11"/>
        <v>0</v>
      </c>
      <c r="V22" s="12">
        <f t="shared" si="8"/>
        <v>6606.06</v>
      </c>
    </row>
    <row r="23" spans="1:22" ht="24.75" customHeight="1" x14ac:dyDescent="0.25">
      <c r="A23" s="7" t="s">
        <v>100</v>
      </c>
      <c r="B23" s="40" t="s">
        <v>43</v>
      </c>
      <c r="C23" s="40" t="s">
        <v>101</v>
      </c>
      <c r="D23" s="40" t="s">
        <v>102</v>
      </c>
      <c r="E23" s="9">
        <v>3203.7</v>
      </c>
      <c r="F23" s="9">
        <v>506</v>
      </c>
      <c r="G23" s="9"/>
      <c r="H23" s="9"/>
      <c r="I23" s="9"/>
      <c r="J23" s="9"/>
      <c r="K23" s="9"/>
      <c r="L23" s="9"/>
      <c r="M23" s="9">
        <v>480</v>
      </c>
      <c r="N23" s="9"/>
      <c r="O23" s="47">
        <f t="shared" si="4"/>
        <v>4189.7</v>
      </c>
      <c r="P23" s="9">
        <v>333.75</v>
      </c>
      <c r="Q23" s="9"/>
      <c r="R23" s="9"/>
      <c r="S23" s="48">
        <f t="shared" si="5"/>
        <v>333.75</v>
      </c>
      <c r="T23" s="41">
        <f t="shared" si="1"/>
        <v>3709.7</v>
      </c>
      <c r="U23" s="41">
        <f t="shared" si="11"/>
        <v>0</v>
      </c>
      <c r="V23" s="12">
        <f t="shared" si="8"/>
        <v>3855.95</v>
      </c>
    </row>
    <row r="24" spans="1:22" ht="25.5" thickBot="1" x14ac:dyDescent="0.3">
      <c r="A24" s="14" t="s">
        <v>85</v>
      </c>
      <c r="B24" s="15" t="s">
        <v>43</v>
      </c>
      <c r="C24" s="15" t="s">
        <v>86</v>
      </c>
      <c r="D24" s="15" t="s">
        <v>87</v>
      </c>
      <c r="E24" s="16">
        <v>11627.03</v>
      </c>
      <c r="F24" s="28">
        <v>506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660</v>
      </c>
      <c r="N24" s="16"/>
      <c r="O24" s="54">
        <f t="shared" si="4"/>
        <v>12793.03</v>
      </c>
      <c r="P24" s="16">
        <v>988.07</v>
      </c>
      <c r="Q24" s="16">
        <v>2104</v>
      </c>
      <c r="R24" s="16"/>
      <c r="S24" s="55">
        <f>SUM(P24:R24)</f>
        <v>3092.07</v>
      </c>
      <c r="T24" s="41">
        <f t="shared" si="1"/>
        <v>12133.03</v>
      </c>
      <c r="U24" s="41">
        <f t="shared" si="11"/>
        <v>0</v>
      </c>
      <c r="V24" s="56">
        <f t="shared" si="8"/>
        <v>9700.9600000000009</v>
      </c>
    </row>
    <row r="25" spans="1:22" ht="25.5" customHeight="1" thickBot="1" x14ac:dyDescent="0.3">
      <c r="A25" s="5" t="s">
        <v>0</v>
      </c>
      <c r="B25" s="5" t="s">
        <v>1</v>
      </c>
      <c r="C25" s="5" t="s">
        <v>2</v>
      </c>
      <c r="D25" s="5" t="s">
        <v>3</v>
      </c>
      <c r="E25" s="84" t="s">
        <v>4</v>
      </c>
      <c r="F25" s="85" t="s">
        <v>107</v>
      </c>
      <c r="G25" s="86" t="s">
        <v>5</v>
      </c>
      <c r="H25" s="83" t="s">
        <v>6</v>
      </c>
      <c r="I25" s="83" t="s">
        <v>7</v>
      </c>
      <c r="J25" s="83" t="s">
        <v>8</v>
      </c>
      <c r="K25" s="83" t="s">
        <v>42</v>
      </c>
      <c r="L25" s="83" t="s">
        <v>54</v>
      </c>
      <c r="M25" s="83" t="s">
        <v>76</v>
      </c>
      <c r="N25" s="83"/>
      <c r="O25" s="83" t="s">
        <v>70</v>
      </c>
      <c r="P25" s="83" t="s">
        <v>10</v>
      </c>
      <c r="Q25" s="83" t="s">
        <v>11</v>
      </c>
      <c r="R25" s="83" t="s">
        <v>12</v>
      </c>
      <c r="S25" s="84" t="s">
        <v>70</v>
      </c>
      <c r="T25" s="84" t="s">
        <v>72</v>
      </c>
      <c r="U25" s="87" t="s">
        <v>108</v>
      </c>
      <c r="V25" s="88" t="s">
        <v>13</v>
      </c>
    </row>
    <row r="26" spans="1:22" ht="32.25" customHeight="1" x14ac:dyDescent="0.25">
      <c r="A26" s="91" t="s">
        <v>111</v>
      </c>
      <c r="B26" s="40" t="s">
        <v>77</v>
      </c>
      <c r="C26" s="11" t="s">
        <v>15</v>
      </c>
      <c r="D26" s="40" t="s">
        <v>112</v>
      </c>
      <c r="E26" s="8">
        <v>5681.81</v>
      </c>
      <c r="F26" s="8">
        <v>438.53</v>
      </c>
      <c r="G26" s="8"/>
      <c r="H26" s="8"/>
      <c r="I26" s="8"/>
      <c r="J26" s="8">
        <v>0</v>
      </c>
      <c r="K26" s="8">
        <v>0</v>
      </c>
      <c r="L26" s="8">
        <v>0</v>
      </c>
      <c r="M26" s="8">
        <v>300</v>
      </c>
      <c r="N26" s="8">
        <v>0</v>
      </c>
      <c r="O26" s="47">
        <f>SUM(E26:N26)</f>
        <v>6420.34</v>
      </c>
      <c r="P26" s="8">
        <v>658.34</v>
      </c>
      <c r="Q26" s="8">
        <v>429.59</v>
      </c>
      <c r="R26" s="8">
        <v>0</v>
      </c>
      <c r="S26" s="47">
        <f>SUM(P26:R26)</f>
        <v>1087.93</v>
      </c>
      <c r="T26" s="41">
        <f>O26-K26-L26-M26</f>
        <v>6120.34</v>
      </c>
      <c r="U26" s="8">
        <f t="shared" ref="U26" si="13">IF(T26&gt;17501.86,T26-17501.86,0)</f>
        <v>0</v>
      </c>
      <c r="V26" s="90">
        <f>O26-S26-U26</f>
        <v>5332.41</v>
      </c>
    </row>
    <row r="27" spans="1:22" ht="32.25" customHeight="1" thickBot="1" x14ac:dyDescent="0.3">
      <c r="A27" s="7" t="s">
        <v>106</v>
      </c>
      <c r="B27" s="40" t="s">
        <v>77</v>
      </c>
      <c r="C27" s="15" t="s">
        <v>104</v>
      </c>
      <c r="D27" s="40" t="s">
        <v>105</v>
      </c>
      <c r="E27" s="28">
        <v>4833.5600000000004</v>
      </c>
      <c r="F27" s="28"/>
      <c r="G27" s="28"/>
      <c r="H27" s="28"/>
      <c r="I27" s="28"/>
      <c r="J27" s="28">
        <v>0</v>
      </c>
      <c r="K27" s="28">
        <v>0</v>
      </c>
      <c r="L27" s="28">
        <v>0</v>
      </c>
      <c r="M27" s="28">
        <v>480</v>
      </c>
      <c r="N27" s="28">
        <v>0</v>
      </c>
      <c r="O27" s="72">
        <f>SUM(E27:N27)</f>
        <v>5313.56</v>
      </c>
      <c r="P27" s="28">
        <v>478.2</v>
      </c>
      <c r="Q27" s="28">
        <v>0</v>
      </c>
      <c r="R27" s="28">
        <v>0</v>
      </c>
      <c r="S27" s="73">
        <f>SUM(P27:R27)</f>
        <v>478.2</v>
      </c>
      <c r="T27" s="41">
        <f t="shared" si="1"/>
        <v>4833.5600000000004</v>
      </c>
      <c r="U27" s="89">
        <f t="shared" ref="U27" si="14">IF(T27&gt;17501.86,T27-17501.86,0)</f>
        <v>0</v>
      </c>
      <c r="V27" s="74">
        <f>O27-S27-U27</f>
        <v>4835.3600000000006</v>
      </c>
    </row>
    <row r="28" spans="1:22" ht="25.5" customHeight="1" thickBot="1" x14ac:dyDescent="0.3">
      <c r="A28" s="4" t="s">
        <v>46</v>
      </c>
      <c r="B28" s="5" t="s">
        <v>1</v>
      </c>
      <c r="C28" s="5" t="s">
        <v>2</v>
      </c>
      <c r="D28" s="5" t="s">
        <v>3</v>
      </c>
      <c r="E28" s="57" t="s">
        <v>4</v>
      </c>
      <c r="F28" s="82" t="s">
        <v>107</v>
      </c>
      <c r="G28" s="65"/>
      <c r="H28" s="67"/>
      <c r="I28" s="67"/>
      <c r="J28" s="5" t="s">
        <v>8</v>
      </c>
      <c r="K28" s="5" t="s">
        <v>99</v>
      </c>
      <c r="L28" s="5"/>
      <c r="M28" s="5" t="s">
        <v>76</v>
      </c>
      <c r="N28" s="65"/>
      <c r="O28" s="5" t="s">
        <v>70</v>
      </c>
      <c r="P28" s="68" t="s">
        <v>10</v>
      </c>
      <c r="Q28" s="5" t="s">
        <v>11</v>
      </c>
      <c r="R28" s="5" t="s">
        <v>12</v>
      </c>
      <c r="S28" s="57" t="s">
        <v>70</v>
      </c>
      <c r="T28" s="5"/>
      <c r="U28" s="6" t="s">
        <v>108</v>
      </c>
      <c r="V28" s="6" t="s">
        <v>13</v>
      </c>
    </row>
    <row r="29" spans="1:22" ht="24.75" customHeight="1" x14ac:dyDescent="0.25">
      <c r="A29" s="10" t="s">
        <v>89</v>
      </c>
      <c r="B29" s="27" t="s">
        <v>47</v>
      </c>
      <c r="C29" s="63" t="s">
        <v>48</v>
      </c>
      <c r="D29" s="11" t="s">
        <v>90</v>
      </c>
      <c r="E29" s="9">
        <v>8500</v>
      </c>
      <c r="F29" s="66">
        <v>506</v>
      </c>
      <c r="G29" s="66"/>
      <c r="H29" s="66"/>
      <c r="I29" s="66"/>
      <c r="J29" s="66"/>
      <c r="K29" s="66">
        <v>0</v>
      </c>
      <c r="L29" s="66"/>
      <c r="M29" s="66">
        <v>300</v>
      </c>
      <c r="N29" s="66"/>
      <c r="O29" s="69">
        <f>SUM(E29:N29)</f>
        <v>9306</v>
      </c>
      <c r="P29" s="9">
        <v>988.07</v>
      </c>
      <c r="Q29" s="28">
        <v>1296.2</v>
      </c>
      <c r="R29" s="8">
        <v>0</v>
      </c>
      <c r="S29" s="48">
        <f>SUM(P29:R29)</f>
        <v>2284.27</v>
      </c>
      <c r="T29" s="8">
        <f t="shared" ref="T29:T31" si="15">O29-M29</f>
        <v>9006</v>
      </c>
      <c r="U29" s="41">
        <f t="shared" ref="U29:U41" si="16">IF(T29&gt;17501.86,T29-17501.86,0)</f>
        <v>0</v>
      </c>
      <c r="V29" s="12">
        <f>O29-P29-Q29-R29</f>
        <v>7021.7300000000005</v>
      </c>
    </row>
    <row r="30" spans="1:22" ht="24.75" customHeight="1" x14ac:dyDescent="0.25">
      <c r="A30" s="10" t="s">
        <v>61</v>
      </c>
      <c r="B30" s="11" t="s">
        <v>47</v>
      </c>
      <c r="C30" s="11" t="s">
        <v>48</v>
      </c>
      <c r="D30" s="11" t="s">
        <v>90</v>
      </c>
      <c r="E30" s="8">
        <f>E29</f>
        <v>8500</v>
      </c>
      <c r="F30" s="66">
        <v>506</v>
      </c>
      <c r="G30" s="64"/>
      <c r="H30" s="64"/>
      <c r="I30" s="64"/>
      <c r="J30" s="64"/>
      <c r="K30" s="66">
        <v>0</v>
      </c>
      <c r="L30" s="64"/>
      <c r="M30" s="64">
        <v>840</v>
      </c>
      <c r="N30" s="64"/>
      <c r="O30" s="69">
        <f t="shared" ref="O30:O41" si="17">SUM(E30:N30)</f>
        <v>9846</v>
      </c>
      <c r="P30" s="9">
        <v>988.07</v>
      </c>
      <c r="Q30" s="8">
        <v>1191.93</v>
      </c>
      <c r="R30" s="8">
        <v>2556.64</v>
      </c>
      <c r="S30" s="48">
        <f>SUM(P30:R30)</f>
        <v>4736.6399999999994</v>
      </c>
      <c r="T30" s="8">
        <f t="shared" si="15"/>
        <v>9006</v>
      </c>
      <c r="U30" s="41">
        <f t="shared" si="16"/>
        <v>0</v>
      </c>
      <c r="V30" s="12">
        <f t="shared" ref="V30:V31" si="18">O30-P30-Q30-R30</f>
        <v>5109.3600000000006</v>
      </c>
    </row>
    <row r="31" spans="1:22" ht="33" customHeight="1" x14ac:dyDescent="0.25">
      <c r="A31" s="10" t="s">
        <v>91</v>
      </c>
      <c r="B31" s="11" t="s">
        <v>47</v>
      </c>
      <c r="C31" s="11" t="s">
        <v>48</v>
      </c>
      <c r="D31" s="11" t="s">
        <v>90</v>
      </c>
      <c r="E31" s="8">
        <f>E30</f>
        <v>8500</v>
      </c>
      <c r="F31" s="66">
        <v>506</v>
      </c>
      <c r="G31" s="64"/>
      <c r="H31" s="64"/>
      <c r="I31" s="64"/>
      <c r="J31" s="64"/>
      <c r="K31" s="66">
        <v>0</v>
      </c>
      <c r="L31" s="64"/>
      <c r="M31" s="64">
        <v>840</v>
      </c>
      <c r="N31" s="64"/>
      <c r="O31" s="69">
        <f t="shared" si="17"/>
        <v>9846</v>
      </c>
      <c r="P31" s="9">
        <v>988.07</v>
      </c>
      <c r="Q31" s="8">
        <v>1139.79</v>
      </c>
      <c r="R31" s="8">
        <v>0</v>
      </c>
      <c r="S31" s="48">
        <f>SUM(P31:R31)</f>
        <v>2127.86</v>
      </c>
      <c r="T31" s="8">
        <f t="shared" si="15"/>
        <v>9006</v>
      </c>
      <c r="U31" s="41">
        <f t="shared" si="16"/>
        <v>0</v>
      </c>
      <c r="V31" s="12">
        <f t="shared" si="18"/>
        <v>7718.14</v>
      </c>
    </row>
    <row r="32" spans="1:22" ht="24.75" customHeight="1" x14ac:dyDescent="0.25">
      <c r="A32" s="10" t="s">
        <v>103</v>
      </c>
      <c r="B32" s="11" t="s">
        <v>47</v>
      </c>
      <c r="C32" s="11" t="s">
        <v>48</v>
      </c>
      <c r="D32" s="11" t="s">
        <v>90</v>
      </c>
      <c r="E32" s="9">
        <v>8500</v>
      </c>
      <c r="F32" s="66">
        <v>506</v>
      </c>
      <c r="G32" s="64"/>
      <c r="H32" s="64"/>
      <c r="I32" s="64"/>
      <c r="J32" s="64"/>
      <c r="K32" s="66">
        <v>0</v>
      </c>
      <c r="L32" s="64"/>
      <c r="M32" s="64">
        <v>840</v>
      </c>
      <c r="N32" s="64"/>
      <c r="O32" s="69">
        <f t="shared" si="17"/>
        <v>9846</v>
      </c>
      <c r="P32" s="9">
        <v>988.07</v>
      </c>
      <c r="Q32" s="8">
        <v>1139.79</v>
      </c>
      <c r="R32" s="8">
        <f>787.1+2158.9</f>
        <v>2946</v>
      </c>
      <c r="S32" s="48">
        <f t="shared" ref="S32:S41" si="19">SUM(P32:R32)</f>
        <v>5073.8600000000006</v>
      </c>
      <c r="T32" s="8">
        <f>O32-M32</f>
        <v>9006</v>
      </c>
      <c r="U32" s="41">
        <f t="shared" si="16"/>
        <v>0</v>
      </c>
      <c r="V32" s="12">
        <f t="shared" ref="V32:V41" si="20">O32-P32-Q32-R32</f>
        <v>4772.1400000000003</v>
      </c>
    </row>
    <row r="33" spans="1:22" ht="33" customHeight="1" x14ac:dyDescent="0.25">
      <c r="A33" s="10" t="s">
        <v>88</v>
      </c>
      <c r="B33" s="11" t="s">
        <v>47</v>
      </c>
      <c r="C33" s="11" t="s">
        <v>48</v>
      </c>
      <c r="D33" s="11" t="s">
        <v>90</v>
      </c>
      <c r="E33" s="8">
        <v>8500</v>
      </c>
      <c r="F33" s="66">
        <v>0</v>
      </c>
      <c r="G33" s="64"/>
      <c r="H33" s="64"/>
      <c r="I33" s="64"/>
      <c r="J33" s="64"/>
      <c r="K33" s="66">
        <v>0</v>
      </c>
      <c r="L33" s="64"/>
      <c r="M33" s="64">
        <v>300</v>
      </c>
      <c r="N33" s="64"/>
      <c r="O33" s="69">
        <f t="shared" si="17"/>
        <v>8800</v>
      </c>
      <c r="P33" s="9">
        <v>988.07</v>
      </c>
      <c r="Q33" s="8">
        <v>1157.05</v>
      </c>
      <c r="R33" s="8">
        <v>0</v>
      </c>
      <c r="S33" s="48">
        <f t="shared" si="19"/>
        <v>2145.12</v>
      </c>
      <c r="T33" s="8">
        <f t="shared" ref="T33:T41" si="21">O33-M33</f>
        <v>8500</v>
      </c>
      <c r="U33" s="41">
        <f t="shared" si="16"/>
        <v>0</v>
      </c>
      <c r="V33" s="12">
        <f t="shared" si="20"/>
        <v>6654.88</v>
      </c>
    </row>
    <row r="34" spans="1:22" ht="33" customHeight="1" x14ac:dyDescent="0.25">
      <c r="A34" s="10" t="s">
        <v>92</v>
      </c>
      <c r="B34" s="11" t="s">
        <v>47</v>
      </c>
      <c r="C34" s="11" t="s">
        <v>48</v>
      </c>
      <c r="D34" s="11" t="s">
        <v>90</v>
      </c>
      <c r="E34" s="9">
        <v>8500</v>
      </c>
      <c r="F34" s="66">
        <v>0</v>
      </c>
      <c r="G34" s="64"/>
      <c r="H34" s="64"/>
      <c r="I34" s="64"/>
      <c r="J34" s="64"/>
      <c r="K34" s="66">
        <v>0</v>
      </c>
      <c r="L34" s="64"/>
      <c r="M34" s="64">
        <v>300</v>
      </c>
      <c r="N34" s="64"/>
      <c r="O34" s="69">
        <f t="shared" si="17"/>
        <v>8800</v>
      </c>
      <c r="P34" s="9">
        <v>988.07</v>
      </c>
      <c r="Q34" s="8">
        <v>1157.05</v>
      </c>
      <c r="R34" s="8">
        <v>0</v>
      </c>
      <c r="S34" s="48">
        <f t="shared" si="19"/>
        <v>2145.12</v>
      </c>
      <c r="T34" s="8">
        <f t="shared" si="21"/>
        <v>8500</v>
      </c>
      <c r="U34" s="41">
        <f t="shared" si="16"/>
        <v>0</v>
      </c>
      <c r="V34" s="12">
        <f t="shared" si="20"/>
        <v>6654.88</v>
      </c>
    </row>
    <row r="35" spans="1:22" ht="24.75" customHeight="1" x14ac:dyDescent="0.25">
      <c r="A35" s="10" t="s">
        <v>63</v>
      </c>
      <c r="B35" s="11" t="s">
        <v>47</v>
      </c>
      <c r="C35" s="11" t="s">
        <v>48</v>
      </c>
      <c r="D35" s="11" t="s">
        <v>90</v>
      </c>
      <c r="E35" s="9">
        <v>8500</v>
      </c>
      <c r="F35" s="66">
        <v>506</v>
      </c>
      <c r="G35" s="64"/>
      <c r="H35" s="64"/>
      <c r="I35" s="64"/>
      <c r="J35" s="64"/>
      <c r="K35" s="66">
        <v>0</v>
      </c>
      <c r="L35" s="64"/>
      <c r="M35" s="64">
        <v>480</v>
      </c>
      <c r="N35" s="64"/>
      <c r="O35" s="69">
        <f t="shared" si="17"/>
        <v>9486</v>
      </c>
      <c r="P35" s="9">
        <v>988.07</v>
      </c>
      <c r="Q35" s="8">
        <v>1296.2</v>
      </c>
      <c r="R35" s="8">
        <v>1872.13</v>
      </c>
      <c r="S35" s="48">
        <f t="shared" si="19"/>
        <v>4156.3999999999996</v>
      </c>
      <c r="T35" s="8">
        <f t="shared" si="21"/>
        <v>9006</v>
      </c>
      <c r="U35" s="41">
        <f t="shared" si="16"/>
        <v>0</v>
      </c>
      <c r="V35" s="12">
        <f t="shared" si="20"/>
        <v>5329.6</v>
      </c>
    </row>
    <row r="36" spans="1:22" ht="24.75" customHeight="1" x14ac:dyDescent="0.25">
      <c r="A36" s="10" t="s">
        <v>93</v>
      </c>
      <c r="B36" s="11" t="s">
        <v>47</v>
      </c>
      <c r="C36" s="11" t="s">
        <v>48</v>
      </c>
      <c r="D36" s="11" t="s">
        <v>90</v>
      </c>
      <c r="E36" s="9">
        <v>8500</v>
      </c>
      <c r="F36" s="66">
        <v>506</v>
      </c>
      <c r="G36" s="64"/>
      <c r="H36" s="64"/>
      <c r="I36" s="64"/>
      <c r="J36" s="64"/>
      <c r="K36" s="66">
        <v>0</v>
      </c>
      <c r="L36" s="64"/>
      <c r="M36" s="64">
        <v>480</v>
      </c>
      <c r="N36" s="64"/>
      <c r="O36" s="69">
        <f t="shared" si="17"/>
        <v>9486</v>
      </c>
      <c r="P36" s="9">
        <v>988.07</v>
      </c>
      <c r="Q36" s="8">
        <v>1296.2</v>
      </c>
      <c r="R36" s="8">
        <v>625.76</v>
      </c>
      <c r="S36" s="48">
        <f t="shared" si="19"/>
        <v>2910.0299999999997</v>
      </c>
      <c r="T36" s="8">
        <f t="shared" si="21"/>
        <v>9006</v>
      </c>
      <c r="U36" s="41">
        <f t="shared" si="16"/>
        <v>0</v>
      </c>
      <c r="V36" s="12">
        <f t="shared" si="20"/>
        <v>6575.97</v>
      </c>
    </row>
    <row r="37" spans="1:22" ht="33" customHeight="1" x14ac:dyDescent="0.25">
      <c r="A37" s="10" t="s">
        <v>94</v>
      </c>
      <c r="B37" s="11" t="s">
        <v>47</v>
      </c>
      <c r="C37" s="11" t="s">
        <v>48</v>
      </c>
      <c r="D37" s="11" t="s">
        <v>90</v>
      </c>
      <c r="E37" s="9">
        <v>8500</v>
      </c>
      <c r="F37" s="66">
        <v>506</v>
      </c>
      <c r="G37" s="64"/>
      <c r="H37" s="64"/>
      <c r="I37" s="64"/>
      <c r="J37" s="64"/>
      <c r="K37" s="66">
        <v>0</v>
      </c>
      <c r="L37" s="64"/>
      <c r="M37" s="64">
        <v>300</v>
      </c>
      <c r="N37" s="64"/>
      <c r="O37" s="69">
        <f t="shared" si="17"/>
        <v>9306</v>
      </c>
      <c r="P37" s="9">
        <v>988.07</v>
      </c>
      <c r="Q37" s="8">
        <v>1296.2</v>
      </c>
      <c r="R37" s="8">
        <v>0</v>
      </c>
      <c r="S37" s="48">
        <f t="shared" si="19"/>
        <v>2284.27</v>
      </c>
      <c r="T37" s="8">
        <f t="shared" si="21"/>
        <v>9006</v>
      </c>
      <c r="U37" s="41">
        <f t="shared" si="16"/>
        <v>0</v>
      </c>
      <c r="V37" s="12">
        <f t="shared" si="20"/>
        <v>7021.7300000000005</v>
      </c>
    </row>
    <row r="38" spans="1:22" ht="24.75" customHeight="1" x14ac:dyDescent="0.25">
      <c r="A38" s="10" t="s">
        <v>64</v>
      </c>
      <c r="B38" s="11" t="s">
        <v>47</v>
      </c>
      <c r="C38" s="11" t="s">
        <v>48</v>
      </c>
      <c r="D38" s="11" t="s">
        <v>62</v>
      </c>
      <c r="E38" s="9">
        <v>8500</v>
      </c>
      <c r="F38" s="66">
        <v>506</v>
      </c>
      <c r="G38" s="64"/>
      <c r="H38" s="64"/>
      <c r="I38" s="64"/>
      <c r="J38" s="64"/>
      <c r="K38" s="66">
        <v>0</v>
      </c>
      <c r="L38" s="64"/>
      <c r="M38" s="64">
        <v>300</v>
      </c>
      <c r="N38" s="64"/>
      <c r="O38" s="69">
        <f t="shared" si="17"/>
        <v>9306</v>
      </c>
      <c r="P38" s="9">
        <v>988.07</v>
      </c>
      <c r="Q38" s="8">
        <v>1296.2</v>
      </c>
      <c r="R38" s="8">
        <f>226.16+2200.43</f>
        <v>2426.5899999999997</v>
      </c>
      <c r="S38" s="48">
        <f t="shared" si="19"/>
        <v>4710.8599999999997</v>
      </c>
      <c r="T38" s="8">
        <f t="shared" si="21"/>
        <v>9006</v>
      </c>
      <c r="U38" s="41">
        <f t="shared" si="16"/>
        <v>0</v>
      </c>
      <c r="V38" s="12">
        <f t="shared" si="20"/>
        <v>4595.1400000000012</v>
      </c>
    </row>
    <row r="39" spans="1:22" ht="24.75" customHeight="1" x14ac:dyDescent="0.25">
      <c r="A39" s="10" t="s">
        <v>95</v>
      </c>
      <c r="B39" s="11" t="s">
        <v>47</v>
      </c>
      <c r="C39" s="11" t="s">
        <v>48</v>
      </c>
      <c r="D39" s="11" t="s">
        <v>90</v>
      </c>
      <c r="E39" s="9">
        <v>8500</v>
      </c>
      <c r="F39" s="66">
        <v>506</v>
      </c>
      <c r="G39" s="64"/>
      <c r="H39" s="64"/>
      <c r="I39" s="64"/>
      <c r="J39" s="64"/>
      <c r="K39" s="66">
        <v>0</v>
      </c>
      <c r="L39" s="64"/>
      <c r="M39" s="64">
        <v>660</v>
      </c>
      <c r="N39" s="64"/>
      <c r="O39" s="69">
        <f t="shared" si="17"/>
        <v>9666</v>
      </c>
      <c r="P39" s="9">
        <v>988.07</v>
      </c>
      <c r="Q39" s="8">
        <v>1296.2</v>
      </c>
      <c r="R39" s="8">
        <v>0</v>
      </c>
      <c r="S39" s="48">
        <f t="shared" si="19"/>
        <v>2284.27</v>
      </c>
      <c r="T39" s="8">
        <f t="shared" si="21"/>
        <v>9006</v>
      </c>
      <c r="U39" s="41">
        <f t="shared" si="16"/>
        <v>0</v>
      </c>
      <c r="V39" s="12">
        <f t="shared" si="20"/>
        <v>7381.7300000000005</v>
      </c>
    </row>
    <row r="40" spans="1:22" ht="33" customHeight="1" x14ac:dyDescent="0.25">
      <c r="A40" s="10" t="s">
        <v>69</v>
      </c>
      <c r="B40" s="11" t="s">
        <v>47</v>
      </c>
      <c r="C40" s="11" t="s">
        <v>48</v>
      </c>
      <c r="D40" s="11" t="s">
        <v>62</v>
      </c>
      <c r="E40" s="9">
        <v>8500</v>
      </c>
      <c r="F40" s="66">
        <v>506</v>
      </c>
      <c r="G40" s="64"/>
      <c r="H40" s="64"/>
      <c r="I40" s="64"/>
      <c r="J40" s="64"/>
      <c r="K40" s="66">
        <v>0</v>
      </c>
      <c r="L40" s="64"/>
      <c r="M40" s="64">
        <v>660</v>
      </c>
      <c r="N40" s="64"/>
      <c r="O40" s="69">
        <f t="shared" si="17"/>
        <v>9666</v>
      </c>
      <c r="P40" s="9">
        <v>988.07</v>
      </c>
      <c r="Q40" s="8">
        <v>1244.06</v>
      </c>
      <c r="R40" s="8">
        <v>226.16</v>
      </c>
      <c r="S40" s="48">
        <f t="shared" si="19"/>
        <v>2458.29</v>
      </c>
      <c r="T40" s="8">
        <f t="shared" si="21"/>
        <v>9006</v>
      </c>
      <c r="U40" s="41">
        <f t="shared" si="16"/>
        <v>0</v>
      </c>
      <c r="V40" s="12">
        <f t="shared" si="20"/>
        <v>7207.7100000000009</v>
      </c>
    </row>
    <row r="41" spans="1:22" ht="25.5" customHeight="1" thickBot="1" x14ac:dyDescent="0.3">
      <c r="A41" s="20" t="s">
        <v>96</v>
      </c>
      <c r="B41" s="21" t="s">
        <v>47</v>
      </c>
      <c r="C41" s="75" t="s">
        <v>48</v>
      </c>
      <c r="D41" s="76" t="s">
        <v>90</v>
      </c>
      <c r="E41" s="22">
        <v>8500</v>
      </c>
      <c r="F41" s="22">
        <v>506</v>
      </c>
      <c r="G41" s="77"/>
      <c r="H41" s="77"/>
      <c r="I41" s="77"/>
      <c r="J41" s="77"/>
      <c r="K41" s="77">
        <v>0</v>
      </c>
      <c r="L41" s="77"/>
      <c r="M41" s="77">
        <v>840</v>
      </c>
      <c r="N41" s="77"/>
      <c r="O41" s="78">
        <f t="shared" si="17"/>
        <v>9846</v>
      </c>
      <c r="P41" s="79">
        <v>988.07</v>
      </c>
      <c r="Q41" s="22">
        <v>1191.93</v>
      </c>
      <c r="R41" s="79">
        <v>2531.39</v>
      </c>
      <c r="S41" s="80">
        <f t="shared" si="19"/>
        <v>4711.3899999999994</v>
      </c>
      <c r="T41" s="79">
        <f t="shared" si="21"/>
        <v>9006</v>
      </c>
      <c r="U41" s="79">
        <f t="shared" si="16"/>
        <v>0</v>
      </c>
      <c r="V41" s="81">
        <f t="shared" si="20"/>
        <v>5134.6100000000006</v>
      </c>
    </row>
    <row r="42" spans="1:22" ht="15.75" thickBot="1" x14ac:dyDescent="0.3">
      <c r="A42" s="17"/>
      <c r="B42" s="18"/>
      <c r="C42" s="18"/>
      <c r="D42" s="18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  <row r="43" spans="1:22" ht="15" customHeight="1" thickBot="1" x14ac:dyDescent="0.3">
      <c r="A43" s="108" t="s">
        <v>67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10"/>
    </row>
    <row r="44" spans="1:22" ht="42" thickBot="1" x14ac:dyDescent="0.3">
      <c r="A44" s="23" t="s">
        <v>0</v>
      </c>
      <c r="B44" s="24" t="s">
        <v>1</v>
      </c>
      <c r="C44" s="24" t="s">
        <v>2</v>
      </c>
      <c r="D44" s="24" t="s">
        <v>53</v>
      </c>
      <c r="E44" s="95" t="s">
        <v>66</v>
      </c>
      <c r="F44" s="96"/>
      <c r="G44" s="97"/>
      <c r="H44" s="24" t="s">
        <v>49</v>
      </c>
      <c r="I44" s="24"/>
      <c r="J44" s="24"/>
      <c r="K44" s="24"/>
      <c r="L44" s="24"/>
      <c r="M44" s="24" t="s">
        <v>76</v>
      </c>
      <c r="N44" s="44"/>
      <c r="O44" s="24" t="s">
        <v>70</v>
      </c>
      <c r="P44" s="24" t="s">
        <v>72</v>
      </c>
      <c r="Q44" s="24" t="s">
        <v>11</v>
      </c>
      <c r="R44" s="95" t="s">
        <v>50</v>
      </c>
      <c r="S44" s="96"/>
      <c r="T44" s="96"/>
      <c r="U44" s="96"/>
      <c r="V44" s="111"/>
    </row>
    <row r="45" spans="1:22" ht="33.75" thickBot="1" x14ac:dyDescent="0.3">
      <c r="A45" s="38" t="s">
        <v>65</v>
      </c>
      <c r="B45" s="25" t="s">
        <v>51</v>
      </c>
      <c r="C45" s="25" t="s">
        <v>52</v>
      </c>
      <c r="D45" s="26">
        <v>6224.02</v>
      </c>
      <c r="E45" s="98">
        <v>1757.43</v>
      </c>
      <c r="F45" s="99"/>
      <c r="G45" s="100"/>
      <c r="H45" s="37">
        <v>2786.88</v>
      </c>
      <c r="I45" s="25"/>
      <c r="J45" s="25"/>
      <c r="K45" s="25"/>
      <c r="L45" s="25"/>
      <c r="M45" s="71">
        <v>300</v>
      </c>
      <c r="N45" s="43"/>
      <c r="O45" s="78">
        <f>SUM(D45:N45)</f>
        <v>11068.330000000002</v>
      </c>
      <c r="P45" s="128">
        <f>O45-M45</f>
        <v>10768.330000000002</v>
      </c>
      <c r="Q45" s="70">
        <v>1361.99</v>
      </c>
      <c r="R45" s="112">
        <f>O45-Q45</f>
        <v>9706.340000000002</v>
      </c>
      <c r="S45" s="113"/>
      <c r="T45" s="113"/>
      <c r="U45" s="113"/>
      <c r="V45" s="114"/>
    </row>
    <row r="47" spans="1:22" x14ac:dyDescent="0.25">
      <c r="A47" s="49" t="s">
        <v>109</v>
      </c>
      <c r="B47" s="33"/>
      <c r="C47" s="33"/>
      <c r="D47" s="33"/>
      <c r="E47" s="32"/>
      <c r="F47" s="32"/>
      <c r="G47" s="31"/>
      <c r="H47" s="31"/>
      <c r="I47" s="31"/>
      <c r="J47" s="31"/>
    </row>
    <row r="48" spans="1:22" x14ac:dyDescent="0.25">
      <c r="A48" t="s">
        <v>73</v>
      </c>
      <c r="E48" s="29"/>
      <c r="F48" s="29"/>
      <c r="G48" s="30"/>
      <c r="H48" s="30"/>
      <c r="I48" s="30"/>
      <c r="J48" s="30"/>
    </row>
    <row r="49" spans="1:22" x14ac:dyDescent="0.25">
      <c r="A49" s="46"/>
      <c r="B49" s="39"/>
      <c r="C49" s="39"/>
      <c r="D49" s="1"/>
      <c r="E49" s="34"/>
      <c r="F49" s="34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 x14ac:dyDescent="0.25">
      <c r="A50" s="3"/>
      <c r="B50" s="61"/>
      <c r="C50" s="61"/>
      <c r="D50" s="61"/>
      <c r="E50" s="60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60"/>
      <c r="Q50" s="60"/>
      <c r="R50" s="60"/>
      <c r="S50" s="60"/>
      <c r="T50" s="60"/>
      <c r="U50" s="60"/>
      <c r="V50" s="62"/>
    </row>
  </sheetData>
  <mergeCells count="12">
    <mergeCell ref="F50:O50"/>
    <mergeCell ref="V2:V3"/>
    <mergeCell ref="P2:S2"/>
    <mergeCell ref="T2:U2"/>
    <mergeCell ref="A43:V43"/>
    <mergeCell ref="R44:V44"/>
    <mergeCell ref="R45:V45"/>
    <mergeCell ref="A1:C1"/>
    <mergeCell ref="A2:D2"/>
    <mergeCell ref="E2:O2"/>
    <mergeCell ref="E44:G44"/>
    <mergeCell ref="E45:G45"/>
  </mergeCells>
  <pageMargins left="0.11811023622047245" right="0.11811023622047245" top="0.39370078740157483" bottom="0.39370078740157483" header="0.31496062992125984" footer="0.31496062992125984"/>
  <pageSetup paperSize="9" fitToHeight="0" orientation="landscape" horizontalDpi="4294967295" verticalDpi="4294967295" r:id="rId1"/>
  <ignoredErrors>
    <ignoredError sqref="O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80D06-0F90-4A5B-9966-43DB2C4366CA}">
  <dimension ref="B6:D43"/>
  <sheetViews>
    <sheetView topLeftCell="A4" zoomScale="140" zoomScaleNormal="140" workbookViewId="0">
      <selection activeCell="B11" sqref="B11:C11"/>
    </sheetView>
  </sheetViews>
  <sheetFormatPr defaultRowHeight="15" x14ac:dyDescent="0.25"/>
  <cols>
    <col min="3" max="3" width="14.28515625" customWidth="1"/>
    <col min="6" max="7" width="9.140625" customWidth="1"/>
  </cols>
  <sheetData>
    <row r="6" spans="2:4" ht="15.75" thickBot="1" x14ac:dyDescent="0.3"/>
    <row r="7" spans="2:4" ht="15.75" customHeight="1" thickBot="1" x14ac:dyDescent="0.3">
      <c r="B7" s="117" t="s">
        <v>81</v>
      </c>
      <c r="C7" s="118"/>
      <c r="D7" s="119"/>
    </row>
    <row r="8" spans="2:4" ht="15.75" customHeight="1" x14ac:dyDescent="0.25">
      <c r="B8" s="120"/>
      <c r="C8" s="121"/>
      <c r="D8" s="50"/>
    </row>
    <row r="9" spans="2:4" ht="15.75" customHeight="1" x14ac:dyDescent="0.25">
      <c r="B9" s="115"/>
      <c r="C9" s="116"/>
      <c r="D9" s="51"/>
    </row>
    <row r="10" spans="2:4" ht="15.75" customHeight="1" x14ac:dyDescent="0.25">
      <c r="B10" s="115"/>
      <c r="C10" s="116"/>
      <c r="D10" s="51"/>
    </row>
    <row r="11" spans="2:4" ht="15.75" customHeight="1" x14ac:dyDescent="0.25">
      <c r="B11" s="115"/>
      <c r="C11" s="116"/>
      <c r="D11" s="51"/>
    </row>
    <row r="12" spans="2:4" ht="15.75" customHeight="1" x14ac:dyDescent="0.25">
      <c r="B12" s="115"/>
      <c r="C12" s="116"/>
      <c r="D12" s="51"/>
    </row>
    <row r="13" spans="2:4" ht="15.75" customHeight="1" x14ac:dyDescent="0.25">
      <c r="B13" s="115"/>
      <c r="C13" s="116"/>
      <c r="D13" s="51"/>
    </row>
    <row r="14" spans="2:4" ht="15.75" customHeight="1" x14ac:dyDescent="0.25">
      <c r="B14" s="122"/>
      <c r="C14" s="123"/>
      <c r="D14" s="51"/>
    </row>
    <row r="15" spans="2:4" ht="15.75" customHeight="1" x14ac:dyDescent="0.25">
      <c r="B15" s="115"/>
      <c r="C15" s="116"/>
      <c r="D15" s="51"/>
    </row>
    <row r="16" spans="2:4" ht="15.75" customHeight="1" x14ac:dyDescent="0.25">
      <c r="B16" s="122"/>
      <c r="C16" s="123"/>
      <c r="D16" s="51"/>
    </row>
    <row r="17" spans="2:4" ht="15.75" customHeight="1" x14ac:dyDescent="0.25">
      <c r="B17" s="115"/>
      <c r="C17" s="116"/>
      <c r="D17" s="51"/>
    </row>
    <row r="18" spans="2:4" ht="15.75" customHeight="1" x14ac:dyDescent="0.25">
      <c r="B18" s="115"/>
      <c r="C18" s="116"/>
      <c r="D18" s="51"/>
    </row>
    <row r="19" spans="2:4" ht="15.75" customHeight="1" x14ac:dyDescent="0.25">
      <c r="B19" s="115"/>
      <c r="C19" s="116"/>
      <c r="D19" s="51"/>
    </row>
    <row r="20" spans="2:4" ht="15.75" customHeight="1" x14ac:dyDescent="0.25">
      <c r="B20" s="115"/>
      <c r="C20" s="116"/>
      <c r="D20" s="51"/>
    </row>
    <row r="21" spans="2:4" ht="15.75" customHeight="1" x14ac:dyDescent="0.25">
      <c r="B21" s="115"/>
      <c r="C21" s="116"/>
      <c r="D21" s="51"/>
    </row>
    <row r="22" spans="2:4" ht="15.75" customHeight="1" x14ac:dyDescent="0.25">
      <c r="B22" s="115"/>
      <c r="C22" s="116"/>
      <c r="D22" s="51"/>
    </row>
    <row r="23" spans="2:4" ht="15.75" customHeight="1" x14ac:dyDescent="0.25">
      <c r="B23" s="115"/>
      <c r="C23" s="116"/>
      <c r="D23" s="51"/>
    </row>
    <row r="24" spans="2:4" ht="15.75" customHeight="1" x14ac:dyDescent="0.25">
      <c r="B24" s="115"/>
      <c r="C24" s="116"/>
      <c r="D24" s="51"/>
    </row>
    <row r="25" spans="2:4" ht="15.75" customHeight="1" thickBot="1" x14ac:dyDescent="0.3">
      <c r="B25" s="124"/>
      <c r="C25" s="125"/>
      <c r="D25" s="52"/>
    </row>
    <row r="26" spans="2:4" ht="15.75" customHeight="1" x14ac:dyDescent="0.25">
      <c r="B26" s="120"/>
      <c r="C26" s="121"/>
      <c r="D26" s="50"/>
    </row>
    <row r="27" spans="2:4" ht="15.75" customHeight="1" x14ac:dyDescent="0.25">
      <c r="B27" s="115"/>
      <c r="C27" s="116"/>
      <c r="D27" s="51"/>
    </row>
    <row r="28" spans="2:4" ht="15.75" customHeight="1" x14ac:dyDescent="0.25">
      <c r="B28" s="115"/>
      <c r="C28" s="116"/>
      <c r="D28" s="51"/>
    </row>
    <row r="29" spans="2:4" ht="15.75" customHeight="1" thickBot="1" x14ac:dyDescent="0.3">
      <c r="B29" s="124"/>
      <c r="C29" s="125"/>
      <c r="D29" s="52"/>
    </row>
    <row r="30" spans="2:4" ht="15.75" customHeight="1" x14ac:dyDescent="0.25">
      <c r="B30" s="120"/>
      <c r="C30" s="121"/>
      <c r="D30" s="50"/>
    </row>
    <row r="31" spans="2:4" ht="15.75" customHeight="1" x14ac:dyDescent="0.25">
      <c r="B31" s="115"/>
      <c r="C31" s="116"/>
      <c r="D31" s="51"/>
    </row>
    <row r="32" spans="2:4" ht="15.75" customHeight="1" x14ac:dyDescent="0.25">
      <c r="B32" s="115"/>
      <c r="C32" s="116"/>
      <c r="D32" s="51"/>
    </row>
    <row r="33" spans="2:4" ht="15.75" customHeight="1" x14ac:dyDescent="0.25">
      <c r="B33" s="115"/>
      <c r="C33" s="116"/>
      <c r="D33" s="51"/>
    </row>
    <row r="34" spans="2:4" ht="15.75" customHeight="1" x14ac:dyDescent="0.25">
      <c r="B34" s="115"/>
      <c r="C34" s="116"/>
      <c r="D34" s="51"/>
    </row>
    <row r="35" spans="2:4" ht="15.75" customHeight="1" x14ac:dyDescent="0.25">
      <c r="B35" s="115"/>
      <c r="C35" s="116"/>
      <c r="D35" s="51"/>
    </row>
    <row r="36" spans="2:4" ht="15.75" customHeight="1" x14ac:dyDescent="0.25">
      <c r="B36" s="115"/>
      <c r="C36" s="116"/>
      <c r="D36" s="51"/>
    </row>
    <row r="37" spans="2:4" ht="15.75" customHeight="1" x14ac:dyDescent="0.25">
      <c r="B37" s="115"/>
      <c r="C37" s="116"/>
      <c r="D37" s="51"/>
    </row>
    <row r="38" spans="2:4" ht="15.75" customHeight="1" x14ac:dyDescent="0.25">
      <c r="B38" s="115"/>
      <c r="C38" s="116"/>
      <c r="D38" s="51"/>
    </row>
    <row r="39" spans="2:4" ht="15.75" customHeight="1" x14ac:dyDescent="0.25">
      <c r="B39" s="115"/>
      <c r="C39" s="116"/>
      <c r="D39" s="51"/>
    </row>
    <row r="40" spans="2:4" ht="15.75" customHeight="1" thickBot="1" x14ac:dyDescent="0.3">
      <c r="B40" s="126"/>
      <c r="C40" s="127"/>
      <c r="D40" s="51"/>
    </row>
    <row r="41" spans="2:4" ht="15.75" customHeight="1" x14ac:dyDescent="0.25">
      <c r="B41" s="115"/>
      <c r="C41" s="116"/>
      <c r="D41" s="51"/>
    </row>
    <row r="42" spans="2:4" ht="15.75" customHeight="1" x14ac:dyDescent="0.25">
      <c r="B42" s="115"/>
      <c r="C42" s="116"/>
      <c r="D42" s="51"/>
    </row>
    <row r="43" spans="2:4" ht="15.75" customHeight="1" thickBot="1" x14ac:dyDescent="0.3">
      <c r="B43" s="126"/>
      <c r="C43" s="127"/>
      <c r="D43" s="53"/>
    </row>
  </sheetData>
  <mergeCells count="37">
    <mergeCell ref="B43:C43"/>
    <mergeCell ref="B37:C37"/>
    <mergeCell ref="B38:C38"/>
    <mergeCell ref="B39:C39"/>
    <mergeCell ref="B40:C40"/>
    <mergeCell ref="B41:C41"/>
    <mergeCell ref="B42:C42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7:D7"/>
    <mergeCell ref="B8:C8"/>
    <mergeCell ref="B9:C9"/>
    <mergeCell ref="B10:C10"/>
    <mergeCell ref="B11:C1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FEVEREIRO_2026</vt:lpstr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Câmara Municipal Ponte Nova</cp:lastModifiedBy>
  <cp:lastPrinted>2025-10-08T19:47:01Z</cp:lastPrinted>
  <dcterms:created xsi:type="dcterms:W3CDTF">2020-07-08T18:29:20Z</dcterms:created>
  <dcterms:modified xsi:type="dcterms:W3CDTF">2026-03-05T16:26:04Z</dcterms:modified>
</cp:coreProperties>
</file>