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0.58\Arquivos Temp\CLAUDIO\LARISSA\FOLHA 2026\MARÇO 2026\"/>
    </mc:Choice>
  </mc:AlternateContent>
  <xr:revisionPtr revIDLastSave="0" documentId="13_ncr:1_{68680392-00CE-457E-A231-E97F69940F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ÇO_2026" sheetId="1" r:id="rId1"/>
    <sheet name="Planilha1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7" i="1" l="1"/>
  <c r="T11" i="1" l="1"/>
  <c r="V11" i="1"/>
  <c r="V6" i="1"/>
  <c r="T6" i="1"/>
  <c r="T8" i="1"/>
  <c r="W8" i="1"/>
  <c r="W7" i="1"/>
  <c r="W6" i="1"/>
  <c r="W12" i="1"/>
  <c r="T12" i="1"/>
  <c r="T10" i="1"/>
  <c r="T9" i="1"/>
  <c r="U7" i="1"/>
  <c r="U6" i="1"/>
  <c r="V34" i="1" l="1"/>
  <c r="V33" i="1"/>
  <c r="R9" i="1"/>
  <c r="R8" i="1"/>
  <c r="S29" i="1"/>
  <c r="O29" i="1"/>
  <c r="V29" i="1" l="1"/>
  <c r="W29" i="1" s="1"/>
  <c r="X29" i="1" s="1"/>
  <c r="T29" i="1"/>
  <c r="U29" i="1" s="1"/>
  <c r="W32" i="1" l="1"/>
  <c r="G7" i="1"/>
  <c r="R42" i="1" l="1"/>
  <c r="S30" i="1"/>
  <c r="O30" i="1"/>
  <c r="V30" i="1" l="1"/>
  <c r="W30" i="1" s="1"/>
  <c r="T30" i="1"/>
  <c r="G9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O6" i="1"/>
  <c r="X30" i="1" l="1"/>
  <c r="U30" i="1"/>
  <c r="S22" i="1"/>
  <c r="O22" i="1"/>
  <c r="V22" i="1" l="1"/>
  <c r="W22" i="1" s="1"/>
  <c r="T22" i="1"/>
  <c r="X22" i="1" l="1"/>
  <c r="U22" i="1"/>
  <c r="S6" i="1"/>
  <c r="X6" i="1" s="1"/>
  <c r="O18" i="1"/>
  <c r="V18" i="1" l="1"/>
  <c r="W18" i="1" s="1"/>
  <c r="T18" i="1"/>
  <c r="U18" i="1" s="1"/>
  <c r="S25" i="1"/>
  <c r="O25" i="1"/>
  <c r="R36" i="1"/>
  <c r="S36" i="1" s="1"/>
  <c r="S35" i="1"/>
  <c r="S34" i="1"/>
  <c r="S33" i="1"/>
  <c r="S45" i="1"/>
  <c r="S44" i="1"/>
  <c r="S43" i="1"/>
  <c r="S42" i="1"/>
  <c r="S41" i="1"/>
  <c r="S40" i="1"/>
  <c r="S39" i="1"/>
  <c r="S38" i="1"/>
  <c r="S37" i="1"/>
  <c r="S23" i="1"/>
  <c r="O23" i="1"/>
  <c r="T23" i="1" l="1"/>
  <c r="V23" i="1"/>
  <c r="W23" i="1" s="1"/>
  <c r="V25" i="1"/>
  <c r="W25" i="1" s="1"/>
  <c r="T25" i="1"/>
  <c r="O49" i="1"/>
  <c r="R49" i="1" s="1"/>
  <c r="S13" i="1"/>
  <c r="O13" i="1"/>
  <c r="O33" i="1"/>
  <c r="O36" i="1"/>
  <c r="V36" i="1" s="1"/>
  <c r="W36" i="1" s="1"/>
  <c r="X36" i="1" s="1"/>
  <c r="O37" i="1"/>
  <c r="V37" i="1" s="1"/>
  <c r="W37" i="1" s="1"/>
  <c r="X37" i="1" s="1"/>
  <c r="O38" i="1"/>
  <c r="V38" i="1" s="1"/>
  <c r="W38" i="1" s="1"/>
  <c r="X38" i="1" s="1"/>
  <c r="O39" i="1"/>
  <c r="V39" i="1" s="1"/>
  <c r="W39" i="1" s="1"/>
  <c r="X39" i="1" s="1"/>
  <c r="O40" i="1"/>
  <c r="O41" i="1"/>
  <c r="O42" i="1"/>
  <c r="V42" i="1" s="1"/>
  <c r="W42" i="1" s="1"/>
  <c r="X42" i="1" s="1"/>
  <c r="O43" i="1"/>
  <c r="O44" i="1"/>
  <c r="V44" i="1" s="1"/>
  <c r="W44" i="1" s="1"/>
  <c r="X44" i="1" s="1"/>
  <c r="O45" i="1"/>
  <c r="V45" i="1" s="1"/>
  <c r="W45" i="1" s="1"/>
  <c r="X45" i="1" s="1"/>
  <c r="W33" i="1" l="1"/>
  <c r="X33" i="1" s="1"/>
  <c r="X25" i="1"/>
  <c r="U25" i="1"/>
  <c r="V43" i="1"/>
  <c r="W43" i="1" s="1"/>
  <c r="X43" i="1" s="1"/>
  <c r="V41" i="1"/>
  <c r="W41" i="1" s="1"/>
  <c r="X41" i="1"/>
  <c r="V40" i="1"/>
  <c r="W40" i="1" s="1"/>
  <c r="X40" i="1" s="1"/>
  <c r="X23" i="1"/>
  <c r="U23" i="1"/>
  <c r="V13" i="1"/>
  <c r="W13" i="1" s="1"/>
  <c r="T13" i="1"/>
  <c r="S21" i="1"/>
  <c r="X13" i="1" l="1"/>
  <c r="U13" i="1"/>
  <c r="S24" i="1"/>
  <c r="O24" i="1"/>
  <c r="T24" i="1" l="1"/>
  <c r="V24" i="1"/>
  <c r="W24" i="1" s="1"/>
  <c r="O15" i="1"/>
  <c r="O12" i="1"/>
  <c r="X24" i="1" l="1"/>
  <c r="U24" i="1"/>
  <c r="V15" i="1"/>
  <c r="W15" i="1" s="1"/>
  <c r="T15" i="1"/>
  <c r="U15" i="1" s="1"/>
  <c r="U12" i="1"/>
  <c r="V12" i="1"/>
  <c r="O9" i="1"/>
  <c r="U9" i="1" l="1"/>
  <c r="V9" i="1"/>
  <c r="W9" i="1" s="1"/>
  <c r="S8" i="1"/>
  <c r="S15" i="1"/>
  <c r="X15" i="1" s="1"/>
  <c r="S28" i="1" l="1"/>
  <c r="O28" i="1"/>
  <c r="S18" i="1"/>
  <c r="X18" i="1" s="1"/>
  <c r="V28" i="1" l="1"/>
  <c r="W28" i="1" s="1"/>
  <c r="T28" i="1"/>
  <c r="O17" i="1"/>
  <c r="X28" i="1" l="1"/>
  <c r="U28" i="1"/>
  <c r="T17" i="1"/>
  <c r="U17" i="1" s="1"/>
  <c r="V17" i="1"/>
  <c r="W17" i="1" s="1"/>
  <c r="O8" i="1"/>
  <c r="V8" i="1" s="1"/>
  <c r="U8" i="1" l="1"/>
  <c r="X8" i="1"/>
  <c r="S9" i="1"/>
  <c r="X9" i="1" s="1"/>
  <c r="S7" i="1"/>
  <c r="S26" i="1"/>
  <c r="O26" i="1"/>
  <c r="O21" i="1"/>
  <c r="S10" i="1"/>
  <c r="S11" i="1"/>
  <c r="S12" i="1"/>
  <c r="X12" i="1" s="1"/>
  <c r="S14" i="1"/>
  <c r="S16" i="1"/>
  <c r="S17" i="1"/>
  <c r="X17" i="1" s="1"/>
  <c r="S19" i="1"/>
  <c r="O10" i="1"/>
  <c r="O11" i="1"/>
  <c r="U11" i="1" s="1"/>
  <c r="O14" i="1"/>
  <c r="O16" i="1"/>
  <c r="O19" i="1"/>
  <c r="T19" i="1" l="1"/>
  <c r="U19" i="1" s="1"/>
  <c r="V19" i="1"/>
  <c r="W19" i="1" s="1"/>
  <c r="X19" i="1" s="1"/>
  <c r="V26" i="1"/>
  <c r="W26" i="1" s="1"/>
  <c r="T26" i="1"/>
  <c r="T14" i="1"/>
  <c r="V14" i="1"/>
  <c r="W14" i="1" s="1"/>
  <c r="T16" i="1"/>
  <c r="V16" i="1"/>
  <c r="W16" i="1" s="1"/>
  <c r="V10" i="1"/>
  <c r="W10" i="1" s="1"/>
  <c r="X10" i="1" s="1"/>
  <c r="U10" i="1"/>
  <c r="V21" i="1"/>
  <c r="W21" i="1" s="1"/>
  <c r="T21" i="1"/>
  <c r="W11" i="1"/>
  <c r="X11" i="1" s="1"/>
  <c r="O7" i="1"/>
  <c r="X26" i="1" l="1"/>
  <c r="U26" i="1"/>
  <c r="V7" i="1"/>
  <c r="X21" i="1"/>
  <c r="U21" i="1"/>
  <c r="X16" i="1"/>
  <c r="U16" i="1"/>
  <c r="X14" i="1"/>
  <c r="U14" i="1"/>
  <c r="X7" i="1"/>
  <c r="E34" i="1"/>
  <c r="O34" i="1" s="1"/>
  <c r="W34" i="1" s="1"/>
  <c r="X34" i="1" s="1"/>
  <c r="E35" i="1" l="1"/>
  <c r="O35" i="1" s="1"/>
  <c r="V35" i="1" s="1"/>
  <c r="W35" i="1" s="1"/>
  <c r="X35" i="1" s="1"/>
</calcChain>
</file>

<file path=xl/sharedStrings.xml><?xml version="1.0" encoding="utf-8"?>
<sst xmlns="http://schemas.openxmlformats.org/spreadsheetml/2006/main" count="247" uniqueCount="118">
  <si>
    <t>Servidor</t>
  </si>
  <si>
    <t>Tipo de Vínculo</t>
  </si>
  <si>
    <t>Cargo/Função</t>
  </si>
  <si>
    <t>Data de Admissão</t>
  </si>
  <si>
    <t>Sálario/ Subsídio</t>
  </si>
  <si>
    <t>Quinquê-nios</t>
  </si>
  <si>
    <t>Gratificação de Quintos</t>
  </si>
  <si>
    <t>Adicional Tempo de Serviço</t>
  </si>
  <si>
    <t>Férias</t>
  </si>
  <si>
    <t>Adicional 1/3 de Férias</t>
  </si>
  <si>
    <t>Desconto Previd.</t>
  </si>
  <si>
    <t>Imp. Renda</t>
  </si>
  <si>
    <t>Outros Desc. Diversos</t>
  </si>
  <si>
    <t>Remunera-ção Líquida</t>
  </si>
  <si>
    <t>Efetivo</t>
  </si>
  <si>
    <t>Agente Administrativo Analista</t>
  </si>
  <si>
    <t>01.07.2019</t>
  </si>
  <si>
    <t>Cássia Niquini S. Viana Chaves</t>
  </si>
  <si>
    <t>12.08.2019</t>
  </si>
  <si>
    <t>01.02.1995</t>
  </si>
  <si>
    <t>Claudiomiro Herneck Pires</t>
  </si>
  <si>
    <t>01.03.1999</t>
  </si>
  <si>
    <t>Edinei dos Santos</t>
  </si>
  <si>
    <t>Assistente Administrativo/
Assessor Legislativo</t>
  </si>
  <si>
    <t>15.12.2006</t>
  </si>
  <si>
    <t>Geone Assis de Andrade</t>
  </si>
  <si>
    <t>Assistente Administrativo de Libras</t>
  </si>
  <si>
    <t>Larissa Lima Fonseca</t>
  </si>
  <si>
    <t>Agente Administrativo de Controle Interno</t>
  </si>
  <si>
    <t>Lucas Diniz Silva</t>
  </si>
  <si>
    <t>Assistente Administrativo de Informática</t>
  </si>
  <si>
    <t>Maria Aparecida  Lima</t>
  </si>
  <si>
    <t>Agente Administrativo Bibliotecária</t>
  </si>
  <si>
    <t>26.08.2019</t>
  </si>
  <si>
    <t xml:space="preserve">Maria Juliana de Freitas Gomes </t>
  </si>
  <si>
    <t>Assistente AdministrativoI/
Chefe de Secretaria</t>
  </si>
  <si>
    <t>11.08.2008</t>
  </si>
  <si>
    <t>Mateus Dias Pires</t>
  </si>
  <si>
    <t>Agente Administrativo Especilidade Comunicação Social</t>
  </si>
  <si>
    <t>Paulo Gomes Coelho</t>
  </si>
  <si>
    <t>Rodrigo Magela Pereira</t>
  </si>
  <si>
    <t>Assistente Administrativo</t>
  </si>
  <si>
    <t>Adicional de Férias</t>
  </si>
  <si>
    <t>Função de Confiança</t>
  </si>
  <si>
    <t>Chefe da Divisão Administrativa</t>
  </si>
  <si>
    <t>Chefe da Divisão de Comunicação Social e Divulgação</t>
  </si>
  <si>
    <t>Vereadores</t>
  </si>
  <si>
    <t>Agente Político</t>
  </si>
  <si>
    <t>Vereador</t>
  </si>
  <si>
    <t>Quinq.  Aposentado-ria</t>
  </si>
  <si>
    <t>Remuneração  Liquida</t>
  </si>
  <si>
    <t>Efetivo (Inativo)</t>
  </si>
  <si>
    <t xml:space="preserve"> - Aposentada -</t>
  </si>
  <si>
    <t xml:space="preserve">Vencimento Aposentado-ria </t>
  </si>
  <si>
    <t>Abono Pecuniário</t>
  </si>
  <si>
    <t>IDENTIFICAÇÃO</t>
  </si>
  <si>
    <t>PROVENTOS</t>
  </si>
  <si>
    <t>DESCONTOS</t>
  </si>
  <si>
    <t>Jairo de Sousa Ezequiel</t>
  </si>
  <si>
    <t>25.10.2021</t>
  </si>
  <si>
    <t>Kamila Monteiro Magalhães</t>
  </si>
  <si>
    <t>Emersanio Pinheiro de Carvalho</t>
  </si>
  <si>
    <t>01.01.2021</t>
  </si>
  <si>
    <t>José Gonçalves Osório Filho</t>
  </si>
  <si>
    <t>Suellenn Christina Nascimento Monteiro</t>
  </si>
  <si>
    <t>Maria do Perpétuo Socorro G. Soares</t>
  </si>
  <si>
    <t>Quintos Inc. Aposentadoria</t>
  </si>
  <si>
    <t xml:space="preserve"> Servidora Aposentada / Inativa</t>
  </si>
  <si>
    <t>Agente Administrativo Analista/Assessora Legislativa</t>
  </si>
  <si>
    <t>Wagner Luiz Tavares Gomides</t>
  </si>
  <si>
    <t>TOTAL</t>
  </si>
  <si>
    <t>Teto Remuneratório</t>
  </si>
  <si>
    <t>Total Proventos Considerados</t>
  </si>
  <si>
    <t>Deduções da base de cálculo do teto remuneratório: Art. 52, §1º, da Lei Complementar Municipal nº 1.522, de 20.06.1990  (1/3 de férias, abono pecuniário e 1/3 de abono pecuniário).</t>
  </si>
  <si>
    <t>Coordenador Geral da Escola do Legislativo</t>
  </si>
  <si>
    <t>Assessor Político Institucional</t>
  </si>
  <si>
    <t>Auxílio Saúde</t>
  </si>
  <si>
    <t>Contrato Prazo Determinado</t>
  </si>
  <si>
    <t>Rachel Monteiro Marinho Barroso</t>
  </si>
  <si>
    <t>Mariana Moreira dos Santos</t>
  </si>
  <si>
    <t>Outros</t>
  </si>
  <si>
    <t>RESUMO</t>
  </si>
  <si>
    <t>Agente Administrativo Analista/Chefe de Divisão de Contabilidade e Tecnologia.</t>
  </si>
  <si>
    <t>Claudio Antonio de Souza Coura</t>
  </si>
  <si>
    <t>Diego Alberto G. da Mata</t>
  </si>
  <si>
    <t>Valéria Cristina Alvarenga dos Santos</t>
  </si>
  <si>
    <t>Procuradora Jurídica</t>
  </si>
  <si>
    <t>02.01.2025</t>
  </si>
  <si>
    <t>Guilherme Belmiro do Couto</t>
  </si>
  <si>
    <t>Carlos Pinto da Paixão</t>
  </si>
  <si>
    <t>01.01.2025</t>
  </si>
  <si>
    <t>Fabiano Souza da Cruz</t>
  </si>
  <si>
    <t>Gustavo Antônio Gomes</t>
  </si>
  <si>
    <t>José Rubens Tavares</t>
  </si>
  <si>
    <t>Márcio Alves Ferreira</t>
  </si>
  <si>
    <t>Thaffarel Jorge Pereira</t>
  </si>
  <si>
    <t>Wellington Sabino de Oliveira</t>
  </si>
  <si>
    <t>Laeticie Schiavo Martins Carvalho</t>
  </si>
  <si>
    <t>26.03.2025</t>
  </si>
  <si>
    <t>Adicional 1/6 de Férias</t>
  </si>
  <si>
    <t>Milene Silva Miranda</t>
  </si>
  <si>
    <t>Coordenador Geral do COC</t>
  </si>
  <si>
    <t>07.07.2025</t>
  </si>
  <si>
    <t>Fernanda Felix Bitencourt</t>
  </si>
  <si>
    <t>Agente Administrativo Especilidade Engenharia</t>
  </si>
  <si>
    <t>03.11.2025</t>
  </si>
  <si>
    <t>Thalisson Luiz Lacerda Rodrigues</t>
  </si>
  <si>
    <t>Auxílio Alimentação</t>
  </si>
  <si>
    <r>
      <t xml:space="preserve">(*) Fixação do teto remuneratório: Art. 47 da Lei Complementar nº 4.156, de 18.12.2017, correspondendo a 80,0% dos subsídios do Prefeito Municipal (R$ 21.877,33 - </t>
    </r>
    <r>
      <rPr>
        <sz val="11"/>
        <rFont val="Calibri"/>
        <family val="2"/>
        <scheme val="minor"/>
      </rPr>
      <t>Lei Municipal nº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4.898, DE 29.12.2025</t>
    </r>
    <r>
      <rPr>
        <sz val="11"/>
        <color theme="1"/>
        <rFont val="Calibri"/>
        <family val="2"/>
        <scheme val="minor"/>
      </rPr>
      <t>).</t>
    </r>
  </si>
  <si>
    <t>Rodolfo Silveira Vilela Nunes</t>
  </si>
  <si>
    <t>05.02.2026</t>
  </si>
  <si>
    <t>Dedução Teto Remun. CF R$21.000,00 (*)</t>
  </si>
  <si>
    <t>Teto Remun. Lei nº 4.637/2022 (*)</t>
  </si>
  <si>
    <t>Total Subsídios Considerados</t>
  </si>
  <si>
    <t>Teto: 40% Subisídio Deputado Estadual R$34.774,64</t>
  </si>
  <si>
    <t>Competência: MARÇO/2026</t>
  </si>
  <si>
    <t>Agente Administrativo Especialidade Contabilidade</t>
  </si>
  <si>
    <t>João Vitor Alves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</si>
</sst>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 * #,##0.00_ ;_ * \-#,##0.0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0"/>
      <name val="Calibri"/>
      <family val="2"/>
      <scheme val="minor"/>
    </font>
    <font>
      <sz val="6"/>
      <color theme="1"/>
      <name val="Arial"/>
      <family val="2"/>
    </font>
    <font>
      <b/>
      <sz val="5"/>
      <name val="Arial"/>
      <family val="2"/>
    </font>
    <font>
      <sz val="5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55">
    <xf numFmtId="0" fontId="0" fillId="0" borderId="0" xfId="0"/>
    <xf numFmtId="49" fontId="4" fillId="0" borderId="0" xfId="2" applyNumberFormat="1" applyFont="1" applyAlignment="1">
      <alignment vertical="center" wrapText="1"/>
    </xf>
    <xf numFmtId="43" fontId="4" fillId="0" borderId="0" xfId="1" applyFont="1" applyAlignment="1">
      <alignment vertical="center" wrapText="1"/>
    </xf>
    <xf numFmtId="0" fontId="4" fillId="0" borderId="0" xfId="2" applyFont="1" applyAlignment="1">
      <alignment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vertical="center" wrapText="1"/>
    </xf>
    <xf numFmtId="164" fontId="4" fillId="0" borderId="5" xfId="3" applyFont="1" applyBorder="1" applyAlignment="1">
      <alignment vertical="center" wrapText="1"/>
    </xf>
    <xf numFmtId="164" fontId="4" fillId="0" borderId="4" xfId="3" applyFont="1" applyBorder="1" applyAlignment="1">
      <alignment vertical="center" wrapText="1"/>
    </xf>
    <xf numFmtId="0" fontId="5" fillId="3" borderId="6" xfId="2" applyFont="1" applyFill="1" applyBorder="1" applyAlignment="1">
      <alignment vertical="center" wrapText="1"/>
    </xf>
    <xf numFmtId="0" fontId="4" fillId="0" borderId="5" xfId="2" applyFont="1" applyBorder="1" applyAlignment="1">
      <alignment horizontal="center" vertical="center" wrapText="1"/>
    </xf>
    <xf numFmtId="165" fontId="4" fillId="0" borderId="7" xfId="2" applyNumberFormat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0" fontId="5" fillId="3" borderId="8" xfId="2" applyFont="1" applyFill="1" applyBorder="1" applyAlignment="1">
      <alignment vertical="center" wrapText="1"/>
    </xf>
    <xf numFmtId="0" fontId="4" fillId="0" borderId="9" xfId="2" applyFont="1" applyBorder="1" applyAlignment="1">
      <alignment horizontal="center" vertical="center" wrapText="1"/>
    </xf>
    <xf numFmtId="164" fontId="4" fillId="0" borderId="9" xfId="3" applyFont="1" applyBorder="1" applyAlignment="1">
      <alignment vertical="center" wrapText="1"/>
    </xf>
    <xf numFmtId="0" fontId="6" fillId="0" borderId="0" xfId="2" applyFont="1" applyAlignment="1">
      <alignment vertical="center" wrapText="1"/>
    </xf>
    <xf numFmtId="0" fontId="2" fillId="0" borderId="0" xfId="2" applyAlignment="1">
      <alignment vertical="center" wrapText="1"/>
    </xf>
    <xf numFmtId="0" fontId="7" fillId="0" borderId="0" xfId="2" applyFont="1" applyAlignment="1">
      <alignment vertical="center" wrapText="1"/>
    </xf>
    <xf numFmtId="0" fontId="5" fillId="3" borderId="10" xfId="2" applyFont="1" applyFill="1" applyBorder="1" applyAlignment="1">
      <alignment vertical="center" wrapText="1"/>
    </xf>
    <xf numFmtId="0" fontId="4" fillId="0" borderId="11" xfId="2" applyFont="1" applyBorder="1" applyAlignment="1">
      <alignment horizontal="center" vertical="center" wrapText="1"/>
    </xf>
    <xf numFmtId="164" fontId="4" fillId="0" borderId="12" xfId="3" applyFont="1" applyBorder="1" applyAlignment="1">
      <alignment vertical="center" wrapText="1"/>
    </xf>
    <xf numFmtId="0" fontId="5" fillId="5" borderId="1" xfId="2" applyFont="1" applyFill="1" applyBorder="1" applyAlignment="1">
      <alignment horizontal="center" vertical="center" wrapText="1"/>
    </xf>
    <xf numFmtId="0" fontId="5" fillId="5" borderId="2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164" fontId="4" fillId="0" borderId="2" xfId="3" applyFont="1" applyBorder="1" applyAlignment="1">
      <alignment horizontal="center" vertical="center" wrapText="1"/>
    </xf>
    <xf numFmtId="0" fontId="4" fillId="0" borderId="18" xfId="2" applyFont="1" applyBorder="1" applyAlignment="1">
      <alignment horizontal="center" vertical="center" wrapText="1"/>
    </xf>
    <xf numFmtId="164" fontId="4" fillId="0" borderId="19" xfId="3" applyFont="1" applyBorder="1" applyAlignment="1">
      <alignment vertical="center" wrapText="1"/>
    </xf>
    <xf numFmtId="0" fontId="11" fillId="0" borderId="0" xfId="2" applyFont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0" fillId="0" borderId="0" xfId="0" applyAlignment="1">
      <alignment horizontal="center"/>
    </xf>
    <xf numFmtId="43" fontId="4" fillId="0" borderId="0" xfId="1" applyFont="1" applyFill="1" applyBorder="1" applyAlignment="1">
      <alignment vertical="center" wrapText="1"/>
    </xf>
    <xf numFmtId="4" fontId="4" fillId="0" borderId="2" xfId="2" applyNumberFormat="1" applyFont="1" applyBorder="1" applyAlignment="1">
      <alignment vertical="center" wrapText="1"/>
    </xf>
    <xf numFmtId="0" fontId="5" fillId="0" borderId="1" xfId="2" applyFont="1" applyBorder="1" applyAlignment="1">
      <alignment vertical="center" wrapText="1"/>
    </xf>
    <xf numFmtId="0" fontId="3" fillId="0" borderId="0" xfId="2" applyFont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164" fontId="4" fillId="0" borderId="26" xfId="3" applyFont="1" applyBorder="1" applyAlignment="1">
      <alignment vertical="center" wrapText="1"/>
    </xf>
    <xf numFmtId="0" fontId="4" fillId="0" borderId="16" xfId="2" applyFont="1" applyBorder="1" applyAlignment="1">
      <alignment horizontal="center" vertical="center" wrapText="1"/>
    </xf>
    <xf numFmtId="0" fontId="5" fillId="5" borderId="16" xfId="2" applyFont="1" applyFill="1" applyBorder="1" applyAlignment="1">
      <alignment horizontal="center" vertical="center" wrapText="1"/>
    </xf>
    <xf numFmtId="16" fontId="3" fillId="0" borderId="0" xfId="2" applyNumberFormat="1" applyFont="1" applyAlignment="1">
      <alignment horizontal="center" vertical="center" wrapText="1"/>
    </xf>
    <xf numFmtId="164" fontId="4" fillId="2" borderId="5" xfId="3" applyFont="1" applyFill="1" applyBorder="1" applyAlignment="1">
      <alignment vertical="center" wrapText="1"/>
    </xf>
    <xf numFmtId="164" fontId="4" fillId="2" borderId="26" xfId="3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15" fillId="2" borderId="22" xfId="0" applyFont="1" applyFill="1" applyBorder="1" applyAlignment="1">
      <alignment horizontal="center" vertical="center"/>
    </xf>
    <xf numFmtId="4" fontId="9" fillId="0" borderId="7" xfId="0" applyNumberFormat="1" applyFont="1" applyBorder="1"/>
    <xf numFmtId="4" fontId="9" fillId="0" borderId="31" xfId="0" applyNumberFormat="1" applyFont="1" applyBorder="1"/>
    <xf numFmtId="4" fontId="9" fillId="0" borderId="25" xfId="0" applyNumberFormat="1" applyFont="1" applyBorder="1"/>
    <xf numFmtId="164" fontId="4" fillId="2" borderId="9" xfId="3" applyFont="1" applyFill="1" applyBorder="1" applyAlignment="1">
      <alignment vertical="center" wrapText="1"/>
    </xf>
    <xf numFmtId="164" fontId="4" fillId="2" borderId="34" xfId="3" applyFont="1" applyFill="1" applyBorder="1" applyAlignment="1">
      <alignment vertical="center" wrapText="1"/>
    </xf>
    <xf numFmtId="0" fontId="5" fillId="2" borderId="16" xfId="2" applyFont="1" applyFill="1" applyBorder="1" applyAlignment="1">
      <alignment horizontal="center" vertical="center" wrapText="1"/>
    </xf>
    <xf numFmtId="14" fontId="4" fillId="0" borderId="5" xfId="2" applyNumberFormat="1" applyFont="1" applyBorder="1" applyAlignment="1">
      <alignment horizontal="center" vertical="center" wrapText="1"/>
    </xf>
    <xf numFmtId="164" fontId="4" fillId="0" borderId="5" xfId="3" applyFont="1" applyFill="1" applyBorder="1" applyAlignment="1">
      <alignment vertical="center" wrapText="1"/>
    </xf>
    <xf numFmtId="164" fontId="4" fillId="0" borderId="0" xfId="3" applyFont="1" applyBorder="1" applyAlignment="1">
      <alignment vertical="center" wrapText="1"/>
    </xf>
    <xf numFmtId="0" fontId="4" fillId="0" borderId="0" xfId="2" applyFont="1" applyAlignment="1">
      <alignment horizontal="center" vertical="center" wrapText="1"/>
    </xf>
    <xf numFmtId="165" fontId="4" fillId="0" borderId="0" xfId="2" applyNumberFormat="1" applyFont="1" applyAlignment="1">
      <alignment vertical="center" wrapText="1"/>
    </xf>
    <xf numFmtId="0" fontId="4" fillId="0" borderId="21" xfId="2" applyFont="1" applyBorder="1" applyAlignment="1">
      <alignment horizontal="center" vertical="center" wrapText="1"/>
    </xf>
    <xf numFmtId="164" fontId="4" fillId="0" borderId="5" xfId="3" applyFont="1" applyBorder="1" applyAlignment="1">
      <alignment horizontal="center" vertical="center" wrapText="1"/>
    </xf>
    <xf numFmtId="0" fontId="5" fillId="5" borderId="14" xfId="2" applyFont="1" applyFill="1" applyBorder="1" applyAlignment="1">
      <alignment horizontal="center" vertical="center" wrapText="1"/>
    </xf>
    <xf numFmtId="164" fontId="4" fillId="0" borderId="4" xfId="3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5" fillId="2" borderId="17" xfId="2" applyFont="1" applyFill="1" applyBorder="1" applyAlignment="1">
      <alignment horizontal="center" vertical="center" wrapText="1"/>
    </xf>
    <xf numFmtId="164" fontId="4" fillId="2" borderId="4" xfId="3" applyFont="1" applyFill="1" applyBorder="1" applyAlignment="1">
      <alignment horizontal="center" vertical="center" wrapText="1"/>
    </xf>
    <xf numFmtId="4" fontId="4" fillId="0" borderId="16" xfId="2" applyNumberFormat="1" applyFont="1" applyBorder="1" applyAlignment="1">
      <alignment vertical="center" wrapText="1"/>
    </xf>
    <xf numFmtId="2" fontId="4" fillId="0" borderId="2" xfId="2" applyNumberFormat="1" applyFont="1" applyBorder="1" applyAlignment="1">
      <alignment vertical="center" wrapText="1"/>
    </xf>
    <xf numFmtId="164" fontId="4" fillId="2" borderId="19" xfId="3" applyFont="1" applyFill="1" applyBorder="1" applyAlignment="1">
      <alignment vertical="center" wrapText="1"/>
    </xf>
    <xf numFmtId="164" fontId="4" fillId="2" borderId="18" xfId="3" applyFont="1" applyFill="1" applyBorder="1" applyAlignment="1">
      <alignment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24" xfId="2" applyFont="1" applyBorder="1" applyAlignment="1">
      <alignment horizontal="center" vertical="center" wrapText="1"/>
    </xf>
    <xf numFmtId="164" fontId="4" fillId="0" borderId="24" xfId="3" applyFont="1" applyBorder="1" applyAlignment="1">
      <alignment horizontal="center" vertical="center" wrapText="1"/>
    </xf>
    <xf numFmtId="164" fontId="4" fillId="2" borderId="12" xfId="3" applyFont="1" applyFill="1" applyBorder="1" applyAlignment="1">
      <alignment horizontal="center" vertical="center" wrapText="1"/>
    </xf>
    <xf numFmtId="164" fontId="4" fillId="0" borderId="24" xfId="3" applyFont="1" applyBorder="1" applyAlignment="1">
      <alignment vertical="center" wrapText="1"/>
    </xf>
    <xf numFmtId="164" fontId="4" fillId="2" borderId="28" xfId="3" applyFont="1" applyFill="1" applyBorder="1" applyAlignment="1">
      <alignment vertical="center" wrapText="1"/>
    </xf>
    <xf numFmtId="0" fontId="5" fillId="2" borderId="37" xfId="2" applyFont="1" applyFill="1" applyBorder="1" applyAlignment="1">
      <alignment horizontal="center" vertical="center" wrapText="1"/>
    </xf>
    <xf numFmtId="0" fontId="5" fillId="2" borderId="36" xfId="2" applyFont="1" applyFill="1" applyBorder="1" applyAlignment="1">
      <alignment horizontal="center" vertical="center" wrapText="1"/>
    </xf>
    <xf numFmtId="0" fontId="5" fillId="2" borderId="38" xfId="2" applyFont="1" applyFill="1" applyBorder="1" applyAlignment="1">
      <alignment horizontal="center" vertical="center" wrapText="1"/>
    </xf>
    <xf numFmtId="0" fontId="5" fillId="2" borderId="39" xfId="2" applyFont="1" applyFill="1" applyBorder="1" applyAlignment="1">
      <alignment horizontal="center" vertical="center" wrapText="1"/>
    </xf>
    <xf numFmtId="0" fontId="5" fillId="2" borderId="40" xfId="2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vertical="center" wrapText="1"/>
    </xf>
    <xf numFmtId="0" fontId="5" fillId="2" borderId="35" xfId="2" applyFont="1" applyFill="1" applyBorder="1" applyAlignment="1">
      <alignment horizontal="center" vertical="center" wrapText="1"/>
    </xf>
    <xf numFmtId="0" fontId="5" fillId="2" borderId="34" xfId="2" applyFont="1" applyFill="1" applyBorder="1" applyAlignment="1">
      <alignment horizontal="center" vertical="center" wrapText="1"/>
    </xf>
    <xf numFmtId="43" fontId="0" fillId="0" borderId="0" xfId="0" applyNumberFormat="1"/>
    <xf numFmtId="164" fontId="4" fillId="2" borderId="24" xfId="3" applyFont="1" applyFill="1" applyBorder="1" applyAlignment="1">
      <alignment vertical="center" wrapText="1"/>
    </xf>
    <xf numFmtId="4" fontId="5" fillId="2" borderId="2" xfId="1" applyNumberFormat="1" applyFont="1" applyFill="1" applyBorder="1" applyAlignment="1">
      <alignment horizontal="center" vertical="center" wrapText="1"/>
    </xf>
    <xf numFmtId="0" fontId="5" fillId="2" borderId="11" xfId="2" applyFont="1" applyFill="1" applyBorder="1" applyAlignment="1">
      <alignment horizontal="center" vertical="center" wrapText="1"/>
    </xf>
    <xf numFmtId="0" fontId="5" fillId="2" borderId="18" xfId="2" applyFont="1" applyFill="1" applyBorder="1" applyAlignment="1">
      <alignment horizontal="center" vertical="center" wrapText="1"/>
    </xf>
    <xf numFmtId="4" fontId="5" fillId="2" borderId="12" xfId="1" applyNumberFormat="1" applyFont="1" applyFill="1" applyBorder="1" applyAlignment="1">
      <alignment horizontal="center" vertical="center" wrapText="1"/>
    </xf>
    <xf numFmtId="14" fontId="4" fillId="0" borderId="4" xfId="2" applyNumberFormat="1" applyFont="1" applyBorder="1" applyAlignment="1">
      <alignment horizontal="center" vertical="center" wrapText="1"/>
    </xf>
    <xf numFmtId="0" fontId="3" fillId="0" borderId="46" xfId="2" applyFont="1" applyBorder="1" applyAlignment="1">
      <alignment horizontal="left" vertical="center"/>
    </xf>
    <xf numFmtId="0" fontId="5" fillId="2" borderId="15" xfId="2" applyFont="1" applyFill="1" applyBorder="1" applyAlignment="1">
      <alignment horizontal="center" vertical="center" wrapText="1"/>
    </xf>
    <xf numFmtId="164" fontId="4" fillId="0" borderId="34" xfId="3" applyFont="1" applyBorder="1" applyAlignment="1">
      <alignment vertical="center" wrapText="1"/>
    </xf>
    <xf numFmtId="164" fontId="4" fillId="0" borderId="47" xfId="3" applyFont="1" applyBorder="1" applyAlignment="1">
      <alignment vertical="center" wrapText="1"/>
    </xf>
    <xf numFmtId="4" fontId="5" fillId="2" borderId="37" xfId="1" applyNumberFormat="1" applyFont="1" applyFill="1" applyBorder="1" applyAlignment="1">
      <alignment horizontal="center" vertical="center" wrapText="1"/>
    </xf>
    <xf numFmtId="0" fontId="5" fillId="2" borderId="48" xfId="2" applyFont="1" applyFill="1" applyBorder="1" applyAlignment="1">
      <alignment horizontal="center" vertical="center" wrapText="1"/>
    </xf>
    <xf numFmtId="164" fontId="4" fillId="2" borderId="47" xfId="3" applyFont="1" applyFill="1" applyBorder="1" applyAlignment="1">
      <alignment vertical="center" wrapText="1"/>
    </xf>
    <xf numFmtId="165" fontId="4" fillId="0" borderId="50" xfId="2" applyNumberFormat="1" applyFont="1" applyBorder="1" applyAlignment="1">
      <alignment vertical="center" wrapText="1"/>
    </xf>
    <xf numFmtId="164" fontId="4" fillId="2" borderId="4" xfId="3" applyFont="1" applyFill="1" applyBorder="1" applyAlignment="1">
      <alignment vertical="center" wrapText="1"/>
    </xf>
    <xf numFmtId="164" fontId="4" fillId="0" borderId="52" xfId="3" applyFont="1" applyBorder="1" applyAlignment="1">
      <alignment vertical="center" wrapText="1"/>
    </xf>
    <xf numFmtId="164" fontId="4" fillId="0" borderId="48" xfId="3" applyFont="1" applyBorder="1" applyAlignment="1">
      <alignment vertical="center" wrapText="1"/>
    </xf>
    <xf numFmtId="165" fontId="4" fillId="0" borderId="24" xfId="2" applyNumberFormat="1" applyFont="1" applyBorder="1" applyAlignment="1">
      <alignment vertical="center" wrapText="1"/>
    </xf>
    <xf numFmtId="4" fontId="5" fillId="2" borderId="11" xfId="1" applyNumberFormat="1" applyFont="1" applyFill="1" applyBorder="1" applyAlignment="1">
      <alignment horizontal="center" vertical="center" wrapText="1"/>
    </xf>
    <xf numFmtId="0" fontId="5" fillId="2" borderId="47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5" fillId="2" borderId="19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39" xfId="2" applyFont="1" applyFill="1" applyBorder="1" applyAlignment="1">
      <alignment horizontal="center" vertical="center" wrapText="1"/>
    </xf>
    <xf numFmtId="0" fontId="5" fillId="2" borderId="53" xfId="2" applyFont="1" applyFill="1" applyBorder="1" applyAlignment="1">
      <alignment horizontal="center" vertical="center" wrapText="1"/>
    </xf>
    <xf numFmtId="0" fontId="5" fillId="2" borderId="49" xfId="2" applyFont="1" applyFill="1" applyBorder="1" applyAlignment="1">
      <alignment horizontal="center" vertical="center" wrapText="1"/>
    </xf>
    <xf numFmtId="164" fontId="4" fillId="0" borderId="0" xfId="3" applyFont="1" applyBorder="1" applyAlignment="1">
      <alignment horizontal="center" vertical="center" wrapText="1"/>
    </xf>
    <xf numFmtId="0" fontId="3" fillId="0" borderId="27" xfId="2" applyFont="1" applyBorder="1" applyAlignment="1">
      <alignment horizontal="center" vertical="center" wrapText="1"/>
    </xf>
    <xf numFmtId="0" fontId="3" fillId="0" borderId="29" xfId="2" applyFont="1" applyBorder="1" applyAlignment="1">
      <alignment horizontal="center" vertical="center" wrapText="1"/>
    </xf>
    <xf numFmtId="0" fontId="3" fillId="0" borderId="30" xfId="2" applyFont="1" applyBorder="1" applyAlignment="1">
      <alignment horizontal="center" vertical="center" wrapText="1"/>
    </xf>
    <xf numFmtId="0" fontId="8" fillId="4" borderId="13" xfId="2" applyFont="1" applyFill="1" applyBorder="1" applyAlignment="1">
      <alignment horizontal="center" vertical="center" wrapText="1"/>
    </xf>
    <xf numFmtId="0" fontId="8" fillId="4" borderId="14" xfId="2" applyFont="1" applyFill="1" applyBorder="1" applyAlignment="1">
      <alignment horizontal="center" vertical="center" wrapText="1"/>
    </xf>
    <xf numFmtId="0" fontId="8" fillId="4" borderId="15" xfId="2" applyFont="1" applyFill="1" applyBorder="1" applyAlignment="1">
      <alignment horizontal="center" vertical="center" wrapText="1"/>
    </xf>
    <xf numFmtId="0" fontId="5" fillId="5" borderId="16" xfId="2" applyFont="1" applyFill="1" applyBorder="1" applyAlignment="1">
      <alignment horizontal="center" vertical="center" wrapText="1"/>
    </xf>
    <xf numFmtId="0" fontId="5" fillId="5" borderId="14" xfId="2" applyFont="1" applyFill="1" applyBorder="1" applyAlignment="1">
      <alignment horizontal="center" vertical="center" wrapText="1"/>
    </xf>
    <xf numFmtId="0" fontId="5" fillId="5" borderId="15" xfId="2" applyFont="1" applyFill="1" applyBorder="1" applyAlignment="1">
      <alignment horizontal="center" vertical="center" wrapText="1"/>
    </xf>
    <xf numFmtId="43" fontId="4" fillId="0" borderId="16" xfId="1" applyFont="1" applyBorder="1" applyAlignment="1">
      <alignment horizontal="center" vertical="center" wrapText="1"/>
    </xf>
    <xf numFmtId="43" fontId="4" fillId="0" borderId="14" xfId="1" applyFont="1" applyBorder="1" applyAlignment="1">
      <alignment horizontal="center" vertical="center" wrapText="1"/>
    </xf>
    <xf numFmtId="43" fontId="4" fillId="0" borderId="15" xfId="1" applyFont="1" applyBorder="1" applyAlignment="1">
      <alignment horizontal="center" vertical="center" wrapText="1"/>
    </xf>
    <xf numFmtId="0" fontId="5" fillId="2" borderId="28" xfId="2" applyFont="1" applyFill="1" applyBorder="1" applyAlignment="1">
      <alignment horizontal="center" vertical="center" wrapText="1"/>
    </xf>
    <xf numFmtId="0" fontId="5" fillId="2" borderId="41" xfId="2" applyFont="1" applyFill="1" applyBorder="1" applyAlignment="1">
      <alignment horizontal="center" vertical="center" wrapText="1"/>
    </xf>
    <xf numFmtId="0" fontId="5" fillId="2" borderId="42" xfId="2" applyFont="1" applyFill="1" applyBorder="1" applyAlignment="1">
      <alignment horizontal="center" vertical="center" wrapText="1"/>
    </xf>
    <xf numFmtId="0" fontId="5" fillId="2" borderId="48" xfId="2" applyFont="1" applyFill="1" applyBorder="1" applyAlignment="1">
      <alignment horizontal="center" vertical="center" wrapText="1"/>
    </xf>
    <xf numFmtId="0" fontId="5" fillId="2" borderId="43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44" xfId="2" applyFont="1" applyFill="1" applyBorder="1" applyAlignment="1">
      <alignment horizontal="center" vertical="center" wrapText="1"/>
    </xf>
    <xf numFmtId="0" fontId="5" fillId="5" borderId="17" xfId="2" applyFont="1" applyFill="1" applyBorder="1" applyAlignment="1">
      <alignment horizontal="center" vertical="center" wrapText="1"/>
    </xf>
    <xf numFmtId="43" fontId="4" fillId="0" borderId="16" xfId="1" applyFont="1" applyBorder="1" applyAlignment="1">
      <alignment vertical="center" wrapText="1"/>
    </xf>
    <xf numFmtId="43" fontId="4" fillId="0" borderId="14" xfId="1" applyFont="1" applyBorder="1" applyAlignment="1">
      <alignment vertical="center" wrapText="1"/>
    </xf>
    <xf numFmtId="43" fontId="4" fillId="0" borderId="17" xfId="1" applyFont="1" applyBorder="1" applyAlignment="1">
      <alignment vertical="center" wrapText="1"/>
    </xf>
    <xf numFmtId="0" fontId="5" fillId="2" borderId="0" xfId="2" applyFont="1" applyFill="1" applyAlignment="1">
      <alignment horizontal="center" vertical="center" wrapText="1"/>
    </xf>
    <xf numFmtId="0" fontId="5" fillId="2" borderId="46" xfId="2" applyFont="1" applyFill="1" applyBorder="1" applyAlignment="1">
      <alignment horizontal="center" vertical="center" wrapText="1"/>
    </xf>
    <xf numFmtId="0" fontId="5" fillId="2" borderId="45" xfId="2" applyFont="1" applyFill="1" applyBorder="1" applyAlignment="1">
      <alignment horizontal="center" vertical="center" wrapText="1"/>
    </xf>
    <xf numFmtId="0" fontId="5" fillId="2" borderId="51" xfId="2" applyFont="1" applyFill="1" applyBorder="1" applyAlignment="1">
      <alignment horizontal="center" vertical="center" wrapText="1"/>
    </xf>
    <xf numFmtId="0" fontId="5" fillId="2" borderId="14" xfId="2" applyFont="1" applyFill="1" applyBorder="1" applyAlignment="1">
      <alignment horizontal="center" vertical="center" wrapText="1"/>
    </xf>
    <xf numFmtId="0" fontId="5" fillId="2" borderId="15" xfId="2" applyFont="1" applyFill="1" applyBorder="1" applyAlignment="1">
      <alignment horizontal="center" vertical="center" wrapText="1"/>
    </xf>
    <xf numFmtId="0" fontId="3" fillId="0" borderId="20" xfId="2" applyFont="1" applyBorder="1" applyAlignment="1">
      <alignment horizontal="center" vertical="center" wrapText="1"/>
    </xf>
    <xf numFmtId="0" fontId="3" fillId="0" borderId="21" xfId="2" applyFont="1" applyBorder="1" applyAlignment="1">
      <alignment horizontal="center" vertical="center" wrapText="1"/>
    </xf>
    <xf numFmtId="0" fontId="5" fillId="3" borderId="23" xfId="2" applyFont="1" applyFill="1" applyBorder="1" applyAlignment="1">
      <alignment horizontal="center" vertical="center" wrapText="1"/>
    </xf>
    <xf numFmtId="0" fontId="5" fillId="3" borderId="24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 wrapText="1"/>
    </xf>
    <xf numFmtId="0" fontId="5" fillId="2" borderId="20" xfId="2" applyFont="1" applyFill="1" applyBorder="1" applyAlignment="1">
      <alignment horizontal="center" vertical="center" wrapText="1"/>
    </xf>
    <xf numFmtId="0" fontId="5" fillId="2" borderId="21" xfId="2" applyFont="1" applyFill="1" applyBorder="1" applyAlignment="1">
      <alignment horizontal="center" vertical="center" wrapText="1"/>
    </xf>
    <xf numFmtId="0" fontId="5" fillId="3" borderId="32" xfId="2" applyFont="1" applyFill="1" applyBorder="1" applyAlignment="1">
      <alignment horizontal="center" vertical="center" wrapText="1"/>
    </xf>
    <xf numFmtId="0" fontId="5" fillId="3" borderId="33" xfId="2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/>
    </xf>
    <xf numFmtId="0" fontId="14" fillId="4" borderId="14" xfId="0" applyFont="1" applyFill="1" applyBorder="1" applyAlignment="1">
      <alignment horizontal="center"/>
    </xf>
    <xf numFmtId="0" fontId="14" fillId="4" borderId="15" xfId="0" applyFont="1" applyFill="1" applyBorder="1" applyAlignment="1">
      <alignment horizontal="center"/>
    </xf>
  </cellXfs>
  <cellStyles count="4">
    <cellStyle name="Normal" xfId="0" builtinId="0"/>
    <cellStyle name="Normal 2" xfId="2" xr:uid="{00000000-0005-0000-0000-000001000000}"/>
    <cellStyle name="Separador de milhares 2" xfId="3" xr:uid="{00000000-0005-0000-0000-000002000000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4"/>
  <sheetViews>
    <sheetView tabSelected="1" zoomScale="130" zoomScaleNormal="13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T8" sqref="T8"/>
    </sheetView>
  </sheetViews>
  <sheetFormatPr defaultRowHeight="15" x14ac:dyDescent="0.25"/>
  <cols>
    <col min="1" max="1" width="12.42578125" customWidth="1"/>
    <col min="2" max="2" width="8.85546875" customWidth="1"/>
    <col min="3" max="3" width="9.28515625" customWidth="1"/>
    <col min="4" max="4" width="8.5703125" customWidth="1"/>
    <col min="5" max="5" width="6.140625" customWidth="1"/>
    <col min="6" max="6" width="8.28515625" customWidth="1"/>
    <col min="7" max="7" width="6" customWidth="1"/>
    <col min="8" max="8" width="7" customWidth="1"/>
    <col min="9" max="9" width="7.42578125" customWidth="1"/>
    <col min="10" max="10" width="7.7109375" customWidth="1"/>
    <col min="11" max="11" width="8.42578125" customWidth="1"/>
    <col min="12" max="12" width="7.5703125" customWidth="1"/>
    <col min="14" max="14" width="6.42578125" customWidth="1"/>
    <col min="15" max="15" width="6.7109375" customWidth="1"/>
    <col min="16" max="16" width="6.85546875" customWidth="1"/>
    <col min="17" max="17" width="7.5703125" customWidth="1"/>
    <col min="18" max="19" width="7.7109375" customWidth="1"/>
    <col min="20" max="20" width="9.140625" customWidth="1"/>
    <col min="21" max="23" width="9.85546875" customWidth="1"/>
    <col min="24" max="24" width="7.85546875" customWidth="1"/>
    <col min="25" max="25" width="10" bestFit="1" customWidth="1"/>
    <col min="28" max="28" width="11" bestFit="1" customWidth="1"/>
    <col min="29" max="29" width="4.85546875" bestFit="1" customWidth="1"/>
  </cols>
  <sheetData>
    <row r="1" spans="1:25" ht="15.75" customHeight="1" thickBot="1" x14ac:dyDescent="0.3">
      <c r="A1" s="89" t="s">
        <v>115</v>
      </c>
      <c r="B1" s="89"/>
      <c r="C1" s="89"/>
      <c r="D1" s="89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5" ht="15.75" customHeight="1" x14ac:dyDescent="0.25">
      <c r="A2" s="140" t="s">
        <v>55</v>
      </c>
      <c r="B2" s="141"/>
      <c r="C2" s="141"/>
      <c r="D2" s="141"/>
      <c r="E2" s="141" t="s">
        <v>56</v>
      </c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10" t="s">
        <v>57</v>
      </c>
      <c r="Q2" s="111"/>
      <c r="R2" s="111"/>
      <c r="S2" s="112"/>
      <c r="T2" s="110" t="s">
        <v>71</v>
      </c>
      <c r="U2" s="111"/>
      <c r="V2" s="111"/>
      <c r="W2" s="111"/>
      <c r="X2" s="106" t="s">
        <v>13</v>
      </c>
    </row>
    <row r="3" spans="1:25" ht="33.75" customHeight="1" thickBot="1" x14ac:dyDescent="0.3">
      <c r="A3" s="128" t="s">
        <v>0</v>
      </c>
      <c r="B3" s="103" t="s">
        <v>1</v>
      </c>
      <c r="C3" s="103" t="s">
        <v>2</v>
      </c>
      <c r="D3" s="103" t="s">
        <v>3</v>
      </c>
      <c r="E3" s="103" t="s">
        <v>4</v>
      </c>
      <c r="F3" s="103" t="s">
        <v>107</v>
      </c>
      <c r="G3" s="103" t="s">
        <v>5</v>
      </c>
      <c r="H3" s="103" t="s">
        <v>6</v>
      </c>
      <c r="I3" s="103" t="s">
        <v>7</v>
      </c>
      <c r="J3" s="103" t="s">
        <v>8</v>
      </c>
      <c r="K3" s="103" t="s">
        <v>9</v>
      </c>
      <c r="L3" s="103" t="s">
        <v>54</v>
      </c>
      <c r="M3" s="103" t="s">
        <v>76</v>
      </c>
      <c r="N3" s="103" t="s">
        <v>80</v>
      </c>
      <c r="O3" s="103" t="s">
        <v>70</v>
      </c>
      <c r="P3" s="103" t="s">
        <v>10</v>
      </c>
      <c r="Q3" s="103" t="s">
        <v>11</v>
      </c>
      <c r="R3" s="103" t="s">
        <v>12</v>
      </c>
      <c r="S3" s="103" t="s">
        <v>70</v>
      </c>
      <c r="T3" s="122" t="s">
        <v>112</v>
      </c>
      <c r="U3" s="123"/>
      <c r="V3" s="124" t="s">
        <v>111</v>
      </c>
      <c r="W3" s="125"/>
      <c r="X3" s="107"/>
    </row>
    <row r="4" spans="1:25" ht="33.75" thickBot="1" x14ac:dyDescent="0.3">
      <c r="A4" s="129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85" t="s">
        <v>72</v>
      </c>
      <c r="U4" s="87">
        <v>17501.86</v>
      </c>
      <c r="V4" s="85" t="s">
        <v>72</v>
      </c>
      <c r="W4" s="101">
        <v>21000</v>
      </c>
      <c r="X4" s="107"/>
    </row>
    <row r="5" spans="1:25" ht="15.75" thickBot="1" x14ac:dyDescent="0.3">
      <c r="A5" s="127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81"/>
      <c r="U5" s="86"/>
      <c r="V5" s="81"/>
      <c r="W5" s="102"/>
      <c r="X5" s="108"/>
    </row>
    <row r="6" spans="1:25" ht="33" x14ac:dyDescent="0.25">
      <c r="A6" s="9" t="s">
        <v>17</v>
      </c>
      <c r="B6" s="10" t="s">
        <v>14</v>
      </c>
      <c r="C6" s="10" t="s">
        <v>68</v>
      </c>
      <c r="D6" s="10" t="s">
        <v>18</v>
      </c>
      <c r="E6" s="7">
        <v>11627.03</v>
      </c>
      <c r="F6" s="7">
        <v>506</v>
      </c>
      <c r="G6" s="7">
        <v>581.35</v>
      </c>
      <c r="H6" s="7"/>
      <c r="I6" s="7"/>
      <c r="J6" s="7">
        <v>0</v>
      </c>
      <c r="K6" s="7">
        <v>0</v>
      </c>
      <c r="L6" s="7">
        <v>0</v>
      </c>
      <c r="M6" s="7">
        <v>480</v>
      </c>
      <c r="N6" s="7">
        <v>7521.56</v>
      </c>
      <c r="O6" s="42">
        <f>SUM(E6:N6)</f>
        <v>20715.940000000002</v>
      </c>
      <c r="P6" s="7">
        <v>988.07</v>
      </c>
      <c r="Q6" s="7">
        <v>2316.0100000000002</v>
      </c>
      <c r="R6" s="7">
        <v>0</v>
      </c>
      <c r="S6" s="43">
        <f>SUM(P6:R6)</f>
        <v>3304.0800000000004</v>
      </c>
      <c r="T6" s="38">
        <f>O6-K6-L6-N6-M6</f>
        <v>12714.380000000001</v>
      </c>
      <c r="U6" s="38">
        <f>IF(T6&gt;$U$4,T6-$U$4,0)</f>
        <v>0</v>
      </c>
      <c r="V6" s="38">
        <f>O6-K6-L6</f>
        <v>20715.940000000002</v>
      </c>
      <c r="W6" s="38">
        <f>IF(V6&gt;$W$4,V6-$W$4,0)</f>
        <v>0</v>
      </c>
      <c r="X6" s="96">
        <f>O6-S6-W6</f>
        <v>17411.86</v>
      </c>
    </row>
    <row r="7" spans="1:25" ht="24.75" x14ac:dyDescent="0.25">
      <c r="A7" s="9" t="s">
        <v>83</v>
      </c>
      <c r="B7" s="10" t="s">
        <v>14</v>
      </c>
      <c r="C7" s="10" t="s">
        <v>15</v>
      </c>
      <c r="D7" s="10" t="s">
        <v>19</v>
      </c>
      <c r="E7" s="7">
        <v>8392</v>
      </c>
      <c r="F7" s="7">
        <v>506</v>
      </c>
      <c r="G7" s="12">
        <f>2098+923.12</f>
        <v>3021.12</v>
      </c>
      <c r="H7" s="12">
        <v>2423.4699999999998</v>
      </c>
      <c r="I7" s="12"/>
      <c r="J7" s="12">
        <v>0</v>
      </c>
      <c r="K7" s="12">
        <v>0</v>
      </c>
      <c r="L7" s="12">
        <v>0</v>
      </c>
      <c r="M7" s="12">
        <v>300</v>
      </c>
      <c r="N7" s="12">
        <v>6334.94</v>
      </c>
      <c r="O7" s="42">
        <f t="shared" ref="O7:O9" si="0">SUM(E7:N7)</f>
        <v>20977.53</v>
      </c>
      <c r="P7" s="12">
        <v>988.07</v>
      </c>
      <c r="Q7" s="12">
        <v>2763.76</v>
      </c>
      <c r="R7" s="12">
        <v>0</v>
      </c>
      <c r="S7" s="43">
        <f>SUM(P7:R7)</f>
        <v>3751.8300000000004</v>
      </c>
      <c r="T7" s="38">
        <f>O7-K7-L7-N7-M7</f>
        <v>14342.59</v>
      </c>
      <c r="U7" s="38">
        <f>IF(T7&gt;$U$4,T7-$U$4,0)</f>
        <v>0</v>
      </c>
      <c r="V7" s="38">
        <f>O7-K7-L7</f>
        <v>20977.53</v>
      </c>
      <c r="W7" s="38">
        <f>IF(V7&gt;$W$4,V7-$W$4,0)</f>
        <v>0</v>
      </c>
      <c r="X7" s="11">
        <f>O7-S7-W7</f>
        <v>17225.699999999997</v>
      </c>
      <c r="Y7" s="82"/>
    </row>
    <row r="8" spans="1:25" ht="49.5" x14ac:dyDescent="0.25">
      <c r="A8" s="9" t="s">
        <v>20</v>
      </c>
      <c r="B8" s="10" t="s">
        <v>14</v>
      </c>
      <c r="C8" s="10" t="s">
        <v>82</v>
      </c>
      <c r="D8" s="10" t="s">
        <v>21</v>
      </c>
      <c r="E8" s="7">
        <v>11627.03</v>
      </c>
      <c r="F8" s="7">
        <v>506</v>
      </c>
      <c r="G8" s="7">
        <v>2906.76</v>
      </c>
      <c r="H8" s="7"/>
      <c r="I8" s="7"/>
      <c r="J8" s="7">
        <v>0</v>
      </c>
      <c r="K8" s="7">
        <v>0</v>
      </c>
      <c r="L8" s="7">
        <v>0</v>
      </c>
      <c r="M8" s="7">
        <v>480</v>
      </c>
      <c r="N8" s="7">
        <v>5354.52</v>
      </c>
      <c r="O8" s="42">
        <f t="shared" si="0"/>
        <v>20874.310000000001</v>
      </c>
      <c r="P8" s="7">
        <v>988.07</v>
      </c>
      <c r="Q8" s="7">
        <v>2070.3200000000002</v>
      </c>
      <c r="R8" s="7">
        <f>1706.42+3218.81+1008.95</f>
        <v>5934.1799999999994</v>
      </c>
      <c r="S8" s="43">
        <f>SUM(P8:R8)</f>
        <v>8992.57</v>
      </c>
      <c r="T8" s="38">
        <f t="shared" ref="T8:T12" si="1">O8-K8-L8-N8-M8</f>
        <v>15039.79</v>
      </c>
      <c r="U8" s="38">
        <f t="shared" ref="U8:U19" si="2">IF(T8&gt;$U$4,T8-$U$4,0)</f>
        <v>0</v>
      </c>
      <c r="V8" s="38">
        <f>O8-K8-L8</f>
        <v>20874.310000000001</v>
      </c>
      <c r="W8" s="38">
        <f>IF(V8&gt;$W$4,V8-$W$4,0)</f>
        <v>0</v>
      </c>
      <c r="X8" s="11">
        <f t="shared" ref="X8:X19" si="3">O8-S8-W8</f>
        <v>11881.740000000002</v>
      </c>
    </row>
    <row r="9" spans="1:25" ht="33" x14ac:dyDescent="0.25">
      <c r="A9" s="9" t="s">
        <v>22</v>
      </c>
      <c r="B9" s="10" t="s">
        <v>14</v>
      </c>
      <c r="C9" s="10" t="s">
        <v>23</v>
      </c>
      <c r="D9" s="10" t="s">
        <v>24</v>
      </c>
      <c r="E9" s="7">
        <v>11627.03</v>
      </c>
      <c r="F9" s="7">
        <v>506</v>
      </c>
      <c r="G9" s="7">
        <f>3488.11+272.06</f>
        <v>3760.17</v>
      </c>
      <c r="H9" s="7"/>
      <c r="I9" s="7"/>
      <c r="J9" s="7">
        <v>0</v>
      </c>
      <c r="K9" s="7">
        <v>0</v>
      </c>
      <c r="L9" s="7">
        <v>0</v>
      </c>
      <c r="M9" s="7">
        <v>660</v>
      </c>
      <c r="N9" s="7">
        <v>3732.99</v>
      </c>
      <c r="O9" s="42">
        <f t="shared" si="0"/>
        <v>20286.190000000002</v>
      </c>
      <c r="P9" s="7">
        <v>988.07</v>
      </c>
      <c r="Q9" s="7">
        <v>3190.18</v>
      </c>
      <c r="R9" s="7">
        <f>950.05+3300.05</f>
        <v>4250.1000000000004</v>
      </c>
      <c r="S9" s="43">
        <f>SUM(P9:R9)</f>
        <v>8428.35</v>
      </c>
      <c r="T9" s="38">
        <f t="shared" si="1"/>
        <v>15893.200000000004</v>
      </c>
      <c r="U9" s="38">
        <f t="shared" si="2"/>
        <v>0</v>
      </c>
      <c r="V9" s="38">
        <f t="shared" ref="V9:V19" si="4">O9-K9-L9</f>
        <v>20286.190000000002</v>
      </c>
      <c r="W9" s="38">
        <f t="shared" ref="W9:W19" si="5">IF(V9&gt;$W$4,V9-$W$4,0)</f>
        <v>0</v>
      </c>
      <c r="X9" s="11">
        <f t="shared" si="3"/>
        <v>11857.840000000002</v>
      </c>
    </row>
    <row r="10" spans="1:25" ht="24.75" x14ac:dyDescent="0.25">
      <c r="A10" s="9" t="s">
        <v>25</v>
      </c>
      <c r="B10" s="10" t="s">
        <v>14</v>
      </c>
      <c r="C10" s="10" t="s">
        <v>26</v>
      </c>
      <c r="D10" s="10" t="s">
        <v>16</v>
      </c>
      <c r="E10" s="7">
        <v>5680.97</v>
      </c>
      <c r="F10" s="7">
        <v>506</v>
      </c>
      <c r="G10" s="7">
        <v>284.05</v>
      </c>
      <c r="H10" s="7"/>
      <c r="I10" s="7"/>
      <c r="J10" s="7">
        <v>0</v>
      </c>
      <c r="K10" s="7">
        <v>0</v>
      </c>
      <c r="L10" s="7"/>
      <c r="M10" s="7">
        <v>300</v>
      </c>
      <c r="N10" s="7">
        <v>5913.71</v>
      </c>
      <c r="O10" s="42">
        <f t="shared" ref="O10:O26" si="6">SUM(E10:N10)</f>
        <v>12684.73</v>
      </c>
      <c r="P10" s="7">
        <v>988.07</v>
      </c>
      <c r="Q10" s="7">
        <v>482.04</v>
      </c>
      <c r="R10" s="7">
        <v>0</v>
      </c>
      <c r="S10" s="43">
        <f t="shared" ref="S10:S25" si="7">SUM(P10:R10)</f>
        <v>1470.1100000000001</v>
      </c>
      <c r="T10" s="38">
        <f t="shared" si="1"/>
        <v>6471.0199999999995</v>
      </c>
      <c r="U10" s="38">
        <f t="shared" si="2"/>
        <v>0</v>
      </c>
      <c r="V10" s="38">
        <f t="shared" si="4"/>
        <v>12684.73</v>
      </c>
      <c r="W10" s="38">
        <f t="shared" si="5"/>
        <v>0</v>
      </c>
      <c r="X10" s="11">
        <f t="shared" si="3"/>
        <v>11214.619999999999</v>
      </c>
    </row>
    <row r="11" spans="1:25" ht="24.75" x14ac:dyDescent="0.25">
      <c r="A11" s="9" t="s">
        <v>58</v>
      </c>
      <c r="B11" s="10" t="s">
        <v>14</v>
      </c>
      <c r="C11" s="10" t="s">
        <v>15</v>
      </c>
      <c r="D11" s="10" t="s">
        <v>59</v>
      </c>
      <c r="E11" s="7">
        <v>7167.99</v>
      </c>
      <c r="F11" s="7">
        <v>506</v>
      </c>
      <c r="G11" s="7">
        <v>358.4</v>
      </c>
      <c r="H11" s="7"/>
      <c r="I11" s="7"/>
      <c r="J11" s="7">
        <v>0</v>
      </c>
      <c r="K11" s="7">
        <v>0</v>
      </c>
      <c r="L11" s="7">
        <v>0</v>
      </c>
      <c r="M11" s="7">
        <v>660</v>
      </c>
      <c r="N11" s="7">
        <v>0</v>
      </c>
      <c r="O11" s="42">
        <f t="shared" si="6"/>
        <v>8692.39</v>
      </c>
      <c r="P11" s="7">
        <v>926.03</v>
      </c>
      <c r="Q11" s="7">
        <v>993.38</v>
      </c>
      <c r="R11" s="7">
        <v>0</v>
      </c>
      <c r="S11" s="43">
        <f t="shared" si="7"/>
        <v>1919.4099999999999</v>
      </c>
      <c r="T11" s="38">
        <f>O11-K11-L11-N11-M11</f>
        <v>8032.3899999999994</v>
      </c>
      <c r="U11" s="38">
        <f t="shared" si="2"/>
        <v>0</v>
      </c>
      <c r="V11" s="38">
        <f>O11-K11-L11</f>
        <v>8692.39</v>
      </c>
      <c r="W11" s="38">
        <f t="shared" si="5"/>
        <v>0</v>
      </c>
      <c r="X11" s="11">
        <f t="shared" si="3"/>
        <v>6772.98</v>
      </c>
    </row>
    <row r="12" spans="1:25" ht="33" x14ac:dyDescent="0.25">
      <c r="A12" s="9" t="s">
        <v>27</v>
      </c>
      <c r="B12" s="10" t="s">
        <v>14</v>
      </c>
      <c r="C12" s="10" t="s">
        <v>28</v>
      </c>
      <c r="D12" s="10" t="s">
        <v>16</v>
      </c>
      <c r="E12" s="53">
        <v>9463.14</v>
      </c>
      <c r="F12" s="7">
        <v>506</v>
      </c>
      <c r="G12" s="7">
        <v>473.16</v>
      </c>
      <c r="H12" s="7"/>
      <c r="I12" s="7"/>
      <c r="J12" s="53">
        <v>0</v>
      </c>
      <c r="K12" s="53">
        <v>0</v>
      </c>
      <c r="L12" s="53">
        <v>0</v>
      </c>
      <c r="M12" s="7">
        <v>300</v>
      </c>
      <c r="N12" s="7">
        <v>10161.36</v>
      </c>
      <c r="O12" s="42">
        <f>SUM(E12:N12)</f>
        <v>20903.66</v>
      </c>
      <c r="P12" s="53">
        <v>988.07</v>
      </c>
      <c r="Q12" s="53">
        <v>1691.18</v>
      </c>
      <c r="R12" s="7"/>
      <c r="S12" s="43">
        <f t="shared" si="7"/>
        <v>2679.25</v>
      </c>
      <c r="T12" s="38">
        <f t="shared" si="1"/>
        <v>10442.299999999999</v>
      </c>
      <c r="U12" s="38">
        <f>IF(T12&gt;$U$4,T12-$U$4,0)</f>
        <v>0</v>
      </c>
      <c r="V12" s="38">
        <f t="shared" si="4"/>
        <v>20903.66</v>
      </c>
      <c r="W12" s="38">
        <f>IF(V12&gt;$W$4,V12-$W$4,0)</f>
        <v>0</v>
      </c>
      <c r="X12" s="11">
        <f t="shared" si="3"/>
        <v>18224.41</v>
      </c>
    </row>
    <row r="13" spans="1:25" ht="24.75" x14ac:dyDescent="0.25">
      <c r="A13" s="9" t="s">
        <v>29</v>
      </c>
      <c r="B13" s="10" t="s">
        <v>14</v>
      </c>
      <c r="C13" s="10" t="s">
        <v>30</v>
      </c>
      <c r="D13" s="10" t="s">
        <v>16</v>
      </c>
      <c r="E13" s="7">
        <v>5767.33</v>
      </c>
      <c r="F13" s="7">
        <v>506</v>
      </c>
      <c r="G13" s="7">
        <v>288.37</v>
      </c>
      <c r="H13" s="7"/>
      <c r="I13" s="7"/>
      <c r="J13" s="7">
        <v>0</v>
      </c>
      <c r="K13" s="7">
        <v>0</v>
      </c>
      <c r="L13" s="7">
        <v>0</v>
      </c>
      <c r="M13" s="7">
        <v>840</v>
      </c>
      <c r="N13" s="7">
        <v>6085.89</v>
      </c>
      <c r="O13" s="42">
        <f>SUM(E13:N13)</f>
        <v>13487.59</v>
      </c>
      <c r="P13" s="7">
        <v>988.07</v>
      </c>
      <c r="Q13" s="7">
        <v>466.92</v>
      </c>
      <c r="R13" s="7">
        <v>340.16</v>
      </c>
      <c r="S13" s="43">
        <f>SUM(P13:R13)</f>
        <v>1795.15</v>
      </c>
      <c r="T13" s="38">
        <f t="shared" ref="T13:T19" si="8">O13-K13-L13-N13-M13</f>
        <v>6561.7</v>
      </c>
      <c r="U13" s="38">
        <f t="shared" si="2"/>
        <v>0</v>
      </c>
      <c r="V13" s="38">
        <f t="shared" si="4"/>
        <v>13487.59</v>
      </c>
      <c r="W13" s="38">
        <f t="shared" si="5"/>
        <v>0</v>
      </c>
      <c r="X13" s="11">
        <f t="shared" si="3"/>
        <v>11692.44</v>
      </c>
    </row>
    <row r="14" spans="1:25" ht="24.75" x14ac:dyDescent="0.25">
      <c r="A14" s="9" t="s">
        <v>31</v>
      </c>
      <c r="B14" s="10" t="s">
        <v>14</v>
      </c>
      <c r="C14" s="10" t="s">
        <v>32</v>
      </c>
      <c r="D14" s="10" t="s">
        <v>33</v>
      </c>
      <c r="E14" s="7">
        <v>7473.96</v>
      </c>
      <c r="F14" s="7">
        <v>506</v>
      </c>
      <c r="G14" s="7">
        <v>373.7</v>
      </c>
      <c r="H14" s="7"/>
      <c r="I14" s="7"/>
      <c r="J14" s="7">
        <v>0</v>
      </c>
      <c r="K14" s="7">
        <v>0</v>
      </c>
      <c r="L14" s="7">
        <v>0</v>
      </c>
      <c r="M14" s="7">
        <v>660</v>
      </c>
      <c r="N14" s="7">
        <v>6945.32</v>
      </c>
      <c r="O14" s="42">
        <f t="shared" si="6"/>
        <v>15958.98</v>
      </c>
      <c r="P14" s="7">
        <v>988.07</v>
      </c>
      <c r="Q14" s="7">
        <v>1116.81</v>
      </c>
      <c r="R14" s="7">
        <v>0</v>
      </c>
      <c r="S14" s="43">
        <f t="shared" si="7"/>
        <v>2104.88</v>
      </c>
      <c r="T14" s="38">
        <f t="shared" si="8"/>
        <v>8353.66</v>
      </c>
      <c r="U14" s="38">
        <f t="shared" si="2"/>
        <v>0</v>
      </c>
      <c r="V14" s="38">
        <f t="shared" si="4"/>
        <v>15958.98</v>
      </c>
      <c r="W14" s="38">
        <f t="shared" si="5"/>
        <v>0</v>
      </c>
      <c r="X14" s="11">
        <f t="shared" si="3"/>
        <v>13854.099999999999</v>
      </c>
    </row>
    <row r="15" spans="1:25" ht="33" x14ac:dyDescent="0.25">
      <c r="A15" s="9" t="s">
        <v>34</v>
      </c>
      <c r="B15" s="10" t="s">
        <v>14</v>
      </c>
      <c r="C15" s="10" t="s">
        <v>35</v>
      </c>
      <c r="D15" s="10" t="s">
        <v>36</v>
      </c>
      <c r="E15" s="53">
        <v>11627.03</v>
      </c>
      <c r="F15" s="53">
        <v>506</v>
      </c>
      <c r="G15" s="53">
        <v>2325.41</v>
      </c>
      <c r="H15" s="7"/>
      <c r="I15" s="7"/>
      <c r="J15" s="53">
        <v>0</v>
      </c>
      <c r="K15" s="53">
        <v>0</v>
      </c>
      <c r="L15" s="53">
        <v>0</v>
      </c>
      <c r="M15" s="7">
        <v>300</v>
      </c>
      <c r="N15" s="7">
        <v>5964.46</v>
      </c>
      <c r="O15" s="42">
        <f>SUM(E15:N15)</f>
        <v>20722.900000000001</v>
      </c>
      <c r="P15" s="53">
        <v>988.07</v>
      </c>
      <c r="Q15" s="53">
        <v>2795.62</v>
      </c>
      <c r="R15" s="7">
        <v>0</v>
      </c>
      <c r="S15" s="43">
        <f>SUM(P15:R15)</f>
        <v>3783.69</v>
      </c>
      <c r="T15" s="38">
        <f t="shared" si="8"/>
        <v>14458.440000000002</v>
      </c>
      <c r="U15" s="38">
        <f t="shared" si="2"/>
        <v>0</v>
      </c>
      <c r="V15" s="38">
        <f t="shared" si="4"/>
        <v>20722.900000000001</v>
      </c>
      <c r="W15" s="38">
        <f t="shared" si="5"/>
        <v>0</v>
      </c>
      <c r="X15" s="11">
        <f t="shared" si="3"/>
        <v>16939.210000000003</v>
      </c>
    </row>
    <row r="16" spans="1:25" ht="41.25" x14ac:dyDescent="0.25">
      <c r="A16" s="9" t="s">
        <v>37</v>
      </c>
      <c r="B16" s="10" t="s">
        <v>14</v>
      </c>
      <c r="C16" s="10" t="s">
        <v>38</v>
      </c>
      <c r="D16" s="10" t="s">
        <v>16</v>
      </c>
      <c r="E16" s="7">
        <v>7167.99</v>
      </c>
      <c r="F16" s="7">
        <v>506</v>
      </c>
      <c r="G16" s="7">
        <v>358.4</v>
      </c>
      <c r="H16" s="7"/>
      <c r="I16" s="7"/>
      <c r="J16" s="7">
        <v>0</v>
      </c>
      <c r="K16" s="7">
        <v>0</v>
      </c>
      <c r="L16" s="7">
        <v>0</v>
      </c>
      <c r="M16" s="7">
        <v>300</v>
      </c>
      <c r="N16" s="7">
        <v>7486.27</v>
      </c>
      <c r="O16" s="42">
        <f t="shared" si="6"/>
        <v>15818.66</v>
      </c>
      <c r="P16" s="7">
        <v>988.07</v>
      </c>
      <c r="Q16" s="7">
        <v>1028.46</v>
      </c>
      <c r="R16" s="7">
        <v>2092.4499999999998</v>
      </c>
      <c r="S16" s="43">
        <f t="shared" si="7"/>
        <v>4108.9799999999996</v>
      </c>
      <c r="T16" s="38">
        <f t="shared" si="8"/>
        <v>8032.3899999999994</v>
      </c>
      <c r="U16" s="38">
        <f t="shared" si="2"/>
        <v>0</v>
      </c>
      <c r="V16" s="38">
        <f t="shared" si="4"/>
        <v>15818.66</v>
      </c>
      <c r="W16" s="38">
        <f t="shared" si="5"/>
        <v>0</v>
      </c>
      <c r="X16" s="11">
        <f t="shared" si="3"/>
        <v>11709.68</v>
      </c>
    </row>
    <row r="17" spans="1:24" ht="24.75" x14ac:dyDescent="0.25">
      <c r="A17" s="9" t="s">
        <v>39</v>
      </c>
      <c r="B17" s="10" t="s">
        <v>14</v>
      </c>
      <c r="C17" s="10" t="s">
        <v>15</v>
      </c>
      <c r="D17" s="10" t="s">
        <v>16</v>
      </c>
      <c r="E17" s="7">
        <v>7473.96</v>
      </c>
      <c r="F17" s="7">
        <v>506</v>
      </c>
      <c r="G17" s="7">
        <v>1121.0899999999999</v>
      </c>
      <c r="H17" s="7"/>
      <c r="I17" s="7"/>
      <c r="J17" s="7">
        <v>0</v>
      </c>
      <c r="K17" s="7">
        <v>0</v>
      </c>
      <c r="L17" s="7">
        <v>0</v>
      </c>
      <c r="M17" s="7">
        <v>660</v>
      </c>
      <c r="N17" s="7">
        <v>7925.45</v>
      </c>
      <c r="O17" s="42">
        <f t="shared" si="6"/>
        <v>17686.5</v>
      </c>
      <c r="P17" s="7">
        <v>988.07</v>
      </c>
      <c r="Q17" s="7">
        <v>1322.34</v>
      </c>
      <c r="R17" s="7"/>
      <c r="S17" s="43">
        <f t="shared" si="7"/>
        <v>2310.41</v>
      </c>
      <c r="T17" s="38">
        <f t="shared" si="8"/>
        <v>9101.0499999999993</v>
      </c>
      <c r="U17" s="38">
        <f t="shared" si="2"/>
        <v>0</v>
      </c>
      <c r="V17" s="38">
        <f t="shared" si="4"/>
        <v>17686.5</v>
      </c>
      <c r="W17" s="38">
        <f t="shared" si="5"/>
        <v>0</v>
      </c>
      <c r="X17" s="11">
        <f t="shared" si="3"/>
        <v>15376.09</v>
      </c>
    </row>
    <row r="18" spans="1:24" ht="41.25" x14ac:dyDescent="0.25">
      <c r="A18" s="9" t="s">
        <v>78</v>
      </c>
      <c r="B18" s="10" t="s">
        <v>14</v>
      </c>
      <c r="C18" s="10" t="s">
        <v>38</v>
      </c>
      <c r="D18" s="52">
        <v>45078</v>
      </c>
      <c r="E18" s="7">
        <v>6555.93</v>
      </c>
      <c r="F18" s="7">
        <v>506</v>
      </c>
      <c r="G18" s="7"/>
      <c r="H18" s="7"/>
      <c r="I18" s="7"/>
      <c r="J18" s="7">
        <v>0</v>
      </c>
      <c r="K18" s="7">
        <v>0</v>
      </c>
      <c r="L18" s="7">
        <v>0</v>
      </c>
      <c r="M18" s="7">
        <v>300</v>
      </c>
      <c r="N18" s="7">
        <v>0</v>
      </c>
      <c r="O18" s="42">
        <f>SUM(E18:N18)</f>
        <v>7361.93</v>
      </c>
      <c r="P18" s="7">
        <v>790.17</v>
      </c>
      <c r="Q18" s="7">
        <v>777.64</v>
      </c>
      <c r="R18" s="7"/>
      <c r="S18" s="43">
        <f t="shared" si="7"/>
        <v>1567.81</v>
      </c>
      <c r="T18" s="38">
        <f t="shared" si="8"/>
        <v>7061.93</v>
      </c>
      <c r="U18" s="38">
        <f t="shared" si="2"/>
        <v>0</v>
      </c>
      <c r="V18" s="38">
        <f t="shared" si="4"/>
        <v>7361.93</v>
      </c>
      <c r="W18" s="38">
        <f t="shared" si="5"/>
        <v>0</v>
      </c>
      <c r="X18" s="11">
        <f t="shared" si="3"/>
        <v>5794.1200000000008</v>
      </c>
    </row>
    <row r="19" spans="1:24" ht="24.75" customHeight="1" thickBot="1" x14ac:dyDescent="0.3">
      <c r="A19" s="13" t="s">
        <v>40</v>
      </c>
      <c r="B19" s="14" t="s">
        <v>14</v>
      </c>
      <c r="C19" s="14" t="s">
        <v>41</v>
      </c>
      <c r="D19" s="14" t="s">
        <v>16</v>
      </c>
      <c r="E19" s="15">
        <v>0</v>
      </c>
      <c r="F19" s="15"/>
      <c r="G19" s="15">
        <v>0</v>
      </c>
      <c r="H19" s="15"/>
      <c r="I19" s="15"/>
      <c r="J19" s="15">
        <v>0</v>
      </c>
      <c r="K19" s="15">
        <v>0</v>
      </c>
      <c r="L19" s="15">
        <v>0</v>
      </c>
      <c r="M19" s="15">
        <v>0</v>
      </c>
      <c r="N19" s="15"/>
      <c r="O19" s="49">
        <f t="shared" si="6"/>
        <v>0</v>
      </c>
      <c r="P19" s="15">
        <v>0</v>
      </c>
      <c r="Q19" s="15">
        <v>0</v>
      </c>
      <c r="R19" s="15">
        <v>0</v>
      </c>
      <c r="S19" s="50">
        <f t="shared" si="7"/>
        <v>0</v>
      </c>
      <c r="T19" s="91">
        <f t="shared" si="8"/>
        <v>0</v>
      </c>
      <c r="U19" s="91">
        <f t="shared" si="2"/>
        <v>0</v>
      </c>
      <c r="V19" s="91">
        <f t="shared" si="4"/>
        <v>0</v>
      </c>
      <c r="W19" s="91">
        <f t="shared" si="5"/>
        <v>0</v>
      </c>
      <c r="X19" s="11">
        <f t="shared" si="3"/>
        <v>0</v>
      </c>
    </row>
    <row r="20" spans="1:24" ht="25.5" customHeight="1" thickBot="1" x14ac:dyDescent="0.3">
      <c r="A20" s="4" t="s">
        <v>0</v>
      </c>
      <c r="B20" s="5" t="s">
        <v>1</v>
      </c>
      <c r="C20" s="5" t="s">
        <v>2</v>
      </c>
      <c r="D20" s="5" t="s">
        <v>3</v>
      </c>
      <c r="E20" s="51" t="s">
        <v>4</v>
      </c>
      <c r="F20" s="74" t="s">
        <v>107</v>
      </c>
      <c r="G20" s="62" t="s">
        <v>5</v>
      </c>
      <c r="H20" s="5" t="s">
        <v>6</v>
      </c>
      <c r="I20" s="5" t="s">
        <v>7</v>
      </c>
      <c r="J20" s="5" t="s">
        <v>8</v>
      </c>
      <c r="K20" s="5" t="s">
        <v>42</v>
      </c>
      <c r="L20" s="5" t="s">
        <v>54</v>
      </c>
      <c r="M20" s="5" t="s">
        <v>76</v>
      </c>
      <c r="N20" s="5"/>
      <c r="O20" s="5" t="s">
        <v>70</v>
      </c>
      <c r="P20" s="5" t="s">
        <v>10</v>
      </c>
      <c r="Q20" s="5" t="s">
        <v>11</v>
      </c>
      <c r="R20" s="5" t="s">
        <v>12</v>
      </c>
      <c r="S20" s="51" t="s">
        <v>70</v>
      </c>
      <c r="T20" s="74" t="s">
        <v>72</v>
      </c>
      <c r="U20" s="93">
        <v>17501.86</v>
      </c>
      <c r="V20" s="74" t="s">
        <v>72</v>
      </c>
      <c r="W20" s="93">
        <v>21000</v>
      </c>
      <c r="X20" s="90" t="s">
        <v>13</v>
      </c>
    </row>
    <row r="21" spans="1:24" ht="24.75" x14ac:dyDescent="0.25">
      <c r="A21" s="6" t="s">
        <v>84</v>
      </c>
      <c r="B21" s="37" t="s">
        <v>43</v>
      </c>
      <c r="C21" s="37" t="s">
        <v>75</v>
      </c>
      <c r="D21" s="37" t="s">
        <v>87</v>
      </c>
      <c r="E21" s="8">
        <v>7919.68</v>
      </c>
      <c r="F21" s="8">
        <v>506</v>
      </c>
      <c r="G21" s="8"/>
      <c r="H21" s="8"/>
      <c r="I21" s="8"/>
      <c r="J21" s="8">
        <v>0</v>
      </c>
      <c r="K21" s="8">
        <v>0</v>
      </c>
      <c r="L21" s="8">
        <v>0</v>
      </c>
      <c r="M21" s="8">
        <v>300</v>
      </c>
      <c r="N21" s="8"/>
      <c r="O21" s="42">
        <f t="shared" si="6"/>
        <v>8725.68</v>
      </c>
      <c r="P21" s="8">
        <v>981.09</v>
      </c>
      <c r="Q21" s="8">
        <v>1138.53</v>
      </c>
      <c r="R21" s="8">
        <v>0</v>
      </c>
      <c r="S21" s="43">
        <f>SUM(P21:R21)</f>
        <v>2119.62</v>
      </c>
      <c r="T21" s="38">
        <f t="shared" ref="T21:T26" si="9">O21-K21-L21-N21-M21</f>
        <v>8425.68</v>
      </c>
      <c r="U21" s="92">
        <f t="shared" ref="U21:U26" si="10">IF(T21&gt;$U$4,T21-$U$4,0)</f>
        <v>0</v>
      </c>
      <c r="V21" s="38">
        <f t="shared" ref="V21:V26" si="11">O21-K21-L21</f>
        <v>8725.68</v>
      </c>
      <c r="W21" s="92">
        <f t="shared" ref="W21:W25" si="12">IF(V21&gt;$W$4,V21-$W$4,0)</f>
        <v>0</v>
      </c>
      <c r="X21" s="11">
        <f t="shared" ref="X21:X26" si="13">O21-S21-W21</f>
        <v>6606.06</v>
      </c>
    </row>
    <row r="22" spans="1:24" ht="24.75" x14ac:dyDescent="0.25">
      <c r="A22" s="9" t="s">
        <v>60</v>
      </c>
      <c r="B22" s="10" t="s">
        <v>43</v>
      </c>
      <c r="C22" s="37" t="s">
        <v>44</v>
      </c>
      <c r="D22" s="10" t="s">
        <v>87</v>
      </c>
      <c r="E22" s="7">
        <v>11627.03</v>
      </c>
      <c r="F22" s="8">
        <v>506</v>
      </c>
      <c r="G22" s="7">
        <v>581.35</v>
      </c>
      <c r="H22" s="7"/>
      <c r="I22" s="7"/>
      <c r="J22" s="7">
        <v>0</v>
      </c>
      <c r="K22" s="7">
        <v>0</v>
      </c>
      <c r="L22" s="7">
        <v>0</v>
      </c>
      <c r="M22" s="7">
        <v>840</v>
      </c>
      <c r="N22" s="7"/>
      <c r="O22" s="42">
        <f t="shared" ref="O22" si="14">SUM(E22:N22)</f>
        <v>13554.380000000001</v>
      </c>
      <c r="P22" s="7">
        <v>988.07</v>
      </c>
      <c r="Q22" s="7">
        <v>2316.0100000000002</v>
      </c>
      <c r="R22" s="7"/>
      <c r="S22" s="43">
        <f t="shared" ref="S22" si="15">SUM(P22:R22)</f>
        <v>3304.0800000000004</v>
      </c>
      <c r="T22" s="38">
        <f t="shared" si="9"/>
        <v>12714.380000000001</v>
      </c>
      <c r="U22" s="38">
        <f t="shared" si="10"/>
        <v>0</v>
      </c>
      <c r="V22" s="38">
        <f t="shared" si="11"/>
        <v>13554.380000000001</v>
      </c>
      <c r="W22" s="38">
        <f t="shared" si="12"/>
        <v>0</v>
      </c>
      <c r="X22" s="11">
        <f t="shared" si="13"/>
        <v>10250.300000000001</v>
      </c>
    </row>
    <row r="23" spans="1:24" ht="41.25" x14ac:dyDescent="0.25">
      <c r="A23" s="6" t="s">
        <v>97</v>
      </c>
      <c r="B23" s="37" t="s">
        <v>43</v>
      </c>
      <c r="C23" s="10" t="s">
        <v>45</v>
      </c>
      <c r="D23" s="37" t="s">
        <v>98</v>
      </c>
      <c r="E23" s="8">
        <v>11627.03</v>
      </c>
      <c r="F23" s="8">
        <v>506</v>
      </c>
      <c r="G23" s="8"/>
      <c r="H23" s="8"/>
      <c r="I23" s="8"/>
      <c r="J23" s="8"/>
      <c r="K23" s="8"/>
      <c r="L23" s="8">
        <v>0</v>
      </c>
      <c r="M23" s="8">
        <v>480</v>
      </c>
      <c r="N23" s="8">
        <v>0</v>
      </c>
      <c r="O23" s="42">
        <f>SUM(E23:N23)</f>
        <v>12613.03</v>
      </c>
      <c r="P23" s="8">
        <v>988.07</v>
      </c>
      <c r="Q23" s="8">
        <v>2104</v>
      </c>
      <c r="R23" s="8"/>
      <c r="S23" s="43">
        <f>SUM(P23:R23)</f>
        <v>3092.07</v>
      </c>
      <c r="T23" s="38">
        <f t="shared" si="9"/>
        <v>12133.03</v>
      </c>
      <c r="U23" s="38">
        <f t="shared" si="10"/>
        <v>0</v>
      </c>
      <c r="V23" s="38">
        <f t="shared" si="11"/>
        <v>12613.03</v>
      </c>
      <c r="W23" s="38">
        <f t="shared" si="12"/>
        <v>0</v>
      </c>
      <c r="X23" s="11">
        <f t="shared" si="13"/>
        <v>9520.9600000000009</v>
      </c>
    </row>
    <row r="24" spans="1:24" ht="24.75" x14ac:dyDescent="0.25">
      <c r="A24" s="6" t="s">
        <v>79</v>
      </c>
      <c r="B24" s="37" t="s">
        <v>43</v>
      </c>
      <c r="C24" s="37" t="s">
        <v>74</v>
      </c>
      <c r="D24" s="37" t="s">
        <v>87</v>
      </c>
      <c r="E24" s="8">
        <v>7919.68</v>
      </c>
      <c r="F24" s="8">
        <v>506</v>
      </c>
      <c r="G24" s="8"/>
      <c r="H24" s="8"/>
      <c r="I24" s="8"/>
      <c r="J24" s="8">
        <v>0</v>
      </c>
      <c r="K24" s="8">
        <v>0</v>
      </c>
      <c r="L24" s="8"/>
      <c r="M24" s="8">
        <v>300</v>
      </c>
      <c r="N24" s="8">
        <v>0</v>
      </c>
      <c r="O24" s="42">
        <f t="shared" si="6"/>
        <v>8725.68</v>
      </c>
      <c r="P24" s="8">
        <v>981.09</v>
      </c>
      <c r="Q24" s="8">
        <v>1138.53</v>
      </c>
      <c r="R24" s="8">
        <v>0</v>
      </c>
      <c r="S24" s="43">
        <f t="shared" si="7"/>
        <v>2119.62</v>
      </c>
      <c r="T24" s="38">
        <f t="shared" si="9"/>
        <v>8425.68</v>
      </c>
      <c r="U24" s="38">
        <f t="shared" si="10"/>
        <v>0</v>
      </c>
      <c r="V24" s="38">
        <f t="shared" si="11"/>
        <v>8725.68</v>
      </c>
      <c r="W24" s="38">
        <f t="shared" si="12"/>
        <v>0</v>
      </c>
      <c r="X24" s="11">
        <f t="shared" si="13"/>
        <v>6606.06</v>
      </c>
    </row>
    <row r="25" spans="1:24" ht="24.75" customHeight="1" x14ac:dyDescent="0.25">
      <c r="A25" s="6" t="s">
        <v>100</v>
      </c>
      <c r="B25" s="37" t="s">
        <v>43</v>
      </c>
      <c r="C25" s="37" t="s">
        <v>101</v>
      </c>
      <c r="D25" s="37" t="s">
        <v>102</v>
      </c>
      <c r="E25" s="8">
        <v>3203.7</v>
      </c>
      <c r="F25" s="8">
        <v>506</v>
      </c>
      <c r="G25" s="8"/>
      <c r="H25" s="8"/>
      <c r="I25" s="8"/>
      <c r="J25" s="8"/>
      <c r="K25" s="8"/>
      <c r="L25" s="8"/>
      <c r="M25" s="8">
        <v>480</v>
      </c>
      <c r="N25" s="8"/>
      <c r="O25" s="42">
        <f t="shared" si="6"/>
        <v>4189.7</v>
      </c>
      <c r="P25" s="8">
        <v>333.75</v>
      </c>
      <c r="Q25" s="8"/>
      <c r="R25" s="8"/>
      <c r="S25" s="43">
        <f t="shared" si="7"/>
        <v>333.75</v>
      </c>
      <c r="T25" s="38">
        <f t="shared" si="9"/>
        <v>3709.7</v>
      </c>
      <c r="U25" s="38">
        <f>IF(T25&gt;$U$4,T25-$U$4,0)</f>
        <v>0</v>
      </c>
      <c r="V25" s="38">
        <f t="shared" si="11"/>
        <v>4189.7</v>
      </c>
      <c r="W25" s="38">
        <f t="shared" si="12"/>
        <v>0</v>
      </c>
      <c r="X25" s="11">
        <f t="shared" si="13"/>
        <v>3855.95</v>
      </c>
    </row>
    <row r="26" spans="1:24" ht="25.5" thickBot="1" x14ac:dyDescent="0.3">
      <c r="A26" s="13" t="s">
        <v>85</v>
      </c>
      <c r="B26" s="14" t="s">
        <v>43</v>
      </c>
      <c r="C26" s="14" t="s">
        <v>86</v>
      </c>
      <c r="D26" s="14" t="s">
        <v>87</v>
      </c>
      <c r="E26" s="15">
        <v>11627.03</v>
      </c>
      <c r="F26" s="27">
        <v>506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660</v>
      </c>
      <c r="N26" s="15"/>
      <c r="O26" s="49">
        <f t="shared" si="6"/>
        <v>12793.03</v>
      </c>
      <c r="P26" s="15">
        <v>988.07</v>
      </c>
      <c r="Q26" s="15">
        <v>2104</v>
      </c>
      <c r="R26" s="15"/>
      <c r="S26" s="50">
        <f>SUM(P26:R26)</f>
        <v>3092.07</v>
      </c>
      <c r="T26" s="72">
        <f t="shared" si="9"/>
        <v>12133.03</v>
      </c>
      <c r="U26" s="91">
        <f t="shared" si="10"/>
        <v>0</v>
      </c>
      <c r="V26" s="91">
        <f t="shared" si="11"/>
        <v>12793.03</v>
      </c>
      <c r="W26" s="91">
        <f>IF(V26&gt;$W$4,V26-$W$4,0)</f>
        <v>0</v>
      </c>
      <c r="X26" s="11">
        <f t="shared" si="13"/>
        <v>9700.9600000000009</v>
      </c>
    </row>
    <row r="27" spans="1:24" ht="25.5" customHeight="1" thickBot="1" x14ac:dyDescent="0.3">
      <c r="A27" s="5" t="s">
        <v>0</v>
      </c>
      <c r="B27" s="5" t="s">
        <v>1</v>
      </c>
      <c r="C27" s="5" t="s">
        <v>2</v>
      </c>
      <c r="D27" s="5" t="s">
        <v>3</v>
      </c>
      <c r="E27" s="76" t="s">
        <v>4</v>
      </c>
      <c r="F27" s="77" t="s">
        <v>107</v>
      </c>
      <c r="G27" s="78" t="s">
        <v>5</v>
      </c>
      <c r="H27" s="75" t="s">
        <v>6</v>
      </c>
      <c r="I27" s="75" t="s">
        <v>7</v>
      </c>
      <c r="J27" s="75" t="s">
        <v>8</v>
      </c>
      <c r="K27" s="75" t="s">
        <v>42</v>
      </c>
      <c r="L27" s="75" t="s">
        <v>54</v>
      </c>
      <c r="M27" s="75" t="s">
        <v>76</v>
      </c>
      <c r="N27" s="75"/>
      <c r="O27" s="75" t="s">
        <v>70</v>
      </c>
      <c r="P27" s="75" t="s">
        <v>10</v>
      </c>
      <c r="Q27" s="75" t="s">
        <v>11</v>
      </c>
      <c r="R27" s="75" t="s">
        <v>12</v>
      </c>
      <c r="S27" s="76" t="s">
        <v>70</v>
      </c>
      <c r="T27" s="85" t="s">
        <v>72</v>
      </c>
      <c r="U27" s="93">
        <v>17501.86</v>
      </c>
      <c r="V27" s="74" t="s">
        <v>72</v>
      </c>
      <c r="W27" s="93">
        <v>21000</v>
      </c>
      <c r="X27" s="74" t="s">
        <v>13</v>
      </c>
    </row>
    <row r="28" spans="1:24" ht="32.25" customHeight="1" x14ac:dyDescent="0.25">
      <c r="A28" s="79" t="s">
        <v>117</v>
      </c>
      <c r="B28" s="37" t="s">
        <v>77</v>
      </c>
      <c r="C28" s="10" t="s">
        <v>116</v>
      </c>
      <c r="D28" s="88">
        <v>46083</v>
      </c>
      <c r="E28" s="7">
        <v>6337.4</v>
      </c>
      <c r="F28" s="7">
        <v>506</v>
      </c>
      <c r="G28" s="7"/>
      <c r="H28" s="7"/>
      <c r="I28" s="7"/>
      <c r="J28" s="7">
        <v>0</v>
      </c>
      <c r="K28" s="7">
        <v>0</v>
      </c>
      <c r="L28" s="7">
        <v>0</v>
      </c>
      <c r="M28" s="7">
        <v>300</v>
      </c>
      <c r="N28" s="7">
        <v>0</v>
      </c>
      <c r="O28" s="42">
        <f>SUM(E28:N28)</f>
        <v>7143.4</v>
      </c>
      <c r="P28" s="7">
        <v>759.57</v>
      </c>
      <c r="Q28" s="7">
        <v>696.86</v>
      </c>
      <c r="R28" s="7">
        <v>0</v>
      </c>
      <c r="S28" s="42">
        <f>SUM(P28:R28)</f>
        <v>1456.43</v>
      </c>
      <c r="T28" s="38">
        <f t="shared" ref="T28:T30" si="16">O28-K28-L28-N28-M28</f>
        <v>6843.4</v>
      </c>
      <c r="U28" s="92">
        <f>IF(T28&gt;$U$4,T28-$U$4,0)</f>
        <v>0</v>
      </c>
      <c r="V28" s="38">
        <f t="shared" ref="V28:V30" si="17">O28-K28-L28</f>
        <v>7143.4</v>
      </c>
      <c r="W28" s="92">
        <f>IF(V28&gt;$W$4,V28-$W$4,0)</f>
        <v>0</v>
      </c>
      <c r="X28" s="96">
        <f t="shared" ref="X28:X30" si="18">O28-S28-W28</f>
        <v>5686.9699999999993</v>
      </c>
    </row>
    <row r="29" spans="1:24" ht="32.25" customHeight="1" x14ac:dyDescent="0.25">
      <c r="A29" s="79" t="s">
        <v>109</v>
      </c>
      <c r="B29" s="37" t="s">
        <v>77</v>
      </c>
      <c r="C29" s="10" t="s">
        <v>15</v>
      </c>
      <c r="D29" s="37" t="s">
        <v>110</v>
      </c>
      <c r="E29" s="7">
        <v>6555.93</v>
      </c>
      <c r="F29" s="7">
        <v>506</v>
      </c>
      <c r="G29" s="7"/>
      <c r="H29" s="7"/>
      <c r="I29" s="7"/>
      <c r="J29" s="7">
        <v>0</v>
      </c>
      <c r="K29" s="7">
        <v>0</v>
      </c>
      <c r="L29" s="7">
        <v>0</v>
      </c>
      <c r="M29" s="7">
        <v>300</v>
      </c>
      <c r="N29" s="7">
        <v>0</v>
      </c>
      <c r="O29" s="42">
        <f>SUM(E29:N29)</f>
        <v>7361.93</v>
      </c>
      <c r="P29" s="7">
        <v>790.17</v>
      </c>
      <c r="Q29" s="7">
        <v>777.64</v>
      </c>
      <c r="R29" s="7">
        <v>0</v>
      </c>
      <c r="S29" s="42">
        <f>SUM(P29:R29)</f>
        <v>1567.81</v>
      </c>
      <c r="T29" s="38">
        <f t="shared" ref="T29" si="19">O29-K29-L29-N29-M29</f>
        <v>7061.93</v>
      </c>
      <c r="U29" s="38">
        <f>IF(T29&gt;$U$4,T29-$U$4,0)</f>
        <v>0</v>
      </c>
      <c r="V29" s="38">
        <f t="shared" ref="V29" si="20">O29-K29-L29</f>
        <v>7361.93</v>
      </c>
      <c r="W29" s="38">
        <f>IF(V29&gt;$W$4,V29-$W$4,0)</f>
        <v>0</v>
      </c>
      <c r="X29" s="11">
        <f t="shared" ref="X29" si="21">O29-S29-W29</f>
        <v>5794.1200000000008</v>
      </c>
    </row>
    <row r="30" spans="1:24" ht="32.25" customHeight="1" thickBot="1" x14ac:dyDescent="0.3">
      <c r="A30" s="6" t="s">
        <v>106</v>
      </c>
      <c r="B30" s="37" t="s">
        <v>77</v>
      </c>
      <c r="C30" s="14" t="s">
        <v>104</v>
      </c>
      <c r="D30" s="37" t="s">
        <v>105</v>
      </c>
      <c r="E30" s="27">
        <v>4833.5600000000004</v>
      </c>
      <c r="F30" s="27"/>
      <c r="G30" s="27"/>
      <c r="H30" s="27"/>
      <c r="I30" s="27"/>
      <c r="J30" s="27">
        <v>0</v>
      </c>
      <c r="K30" s="27">
        <v>0</v>
      </c>
      <c r="L30" s="27">
        <v>0</v>
      </c>
      <c r="M30" s="27">
        <v>480</v>
      </c>
      <c r="N30" s="27">
        <v>0</v>
      </c>
      <c r="O30" s="66">
        <f>SUM(E30:N30)</f>
        <v>5313.56</v>
      </c>
      <c r="P30" s="27">
        <v>478.2</v>
      </c>
      <c r="Q30" s="27">
        <v>0</v>
      </c>
      <c r="R30" s="27">
        <v>0</v>
      </c>
      <c r="S30" s="67">
        <f>SUM(P30:R30)</f>
        <v>478.2</v>
      </c>
      <c r="T30" s="99">
        <f t="shared" si="16"/>
        <v>4833.5600000000004</v>
      </c>
      <c r="U30" s="98">
        <f t="shared" ref="U30" si="22">IF(T30&gt;$U$4,T30-$U$4,0)</f>
        <v>0</v>
      </c>
      <c r="V30" s="91">
        <f t="shared" si="17"/>
        <v>5313.56</v>
      </c>
      <c r="W30" s="91">
        <f t="shared" ref="W30" si="23">IF(V30&gt;$W$4,V30-$W$4,0)</f>
        <v>0</v>
      </c>
      <c r="X30" s="11">
        <f t="shared" si="18"/>
        <v>4835.3600000000006</v>
      </c>
    </row>
    <row r="31" spans="1:24" ht="25.5" customHeight="1" thickBot="1" x14ac:dyDescent="0.3">
      <c r="A31" s="126" t="s">
        <v>46</v>
      </c>
      <c r="B31" s="126" t="s">
        <v>1</v>
      </c>
      <c r="C31" s="126" t="s">
        <v>2</v>
      </c>
      <c r="D31" s="126" t="s">
        <v>3</v>
      </c>
      <c r="E31" s="126" t="s">
        <v>4</v>
      </c>
      <c r="F31" s="126" t="s">
        <v>107</v>
      </c>
      <c r="G31" s="126"/>
      <c r="H31" s="126"/>
      <c r="I31" s="126"/>
      <c r="J31" s="126" t="s">
        <v>8</v>
      </c>
      <c r="K31" s="126" t="s">
        <v>99</v>
      </c>
      <c r="L31" s="126"/>
      <c r="M31" s="126" t="s">
        <v>76</v>
      </c>
      <c r="N31" s="126"/>
      <c r="O31" s="126" t="s">
        <v>70</v>
      </c>
      <c r="P31" s="126" t="s">
        <v>10</v>
      </c>
      <c r="Q31" s="126" t="s">
        <v>11</v>
      </c>
      <c r="R31" s="126" t="s">
        <v>12</v>
      </c>
      <c r="S31" s="106" t="s">
        <v>70</v>
      </c>
      <c r="T31" s="134"/>
      <c r="U31" s="136"/>
      <c r="V31" s="138" t="s">
        <v>114</v>
      </c>
      <c r="W31" s="139"/>
      <c r="X31" s="90" t="s">
        <v>13</v>
      </c>
    </row>
    <row r="32" spans="1:24" ht="25.5" customHeight="1" thickBot="1" x14ac:dyDescent="0.3">
      <c r="A32" s="127"/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08"/>
      <c r="T32" s="135"/>
      <c r="U32" s="137"/>
      <c r="V32" s="94" t="s">
        <v>113</v>
      </c>
      <c r="W32" s="84">
        <f>34774.64*0.4</f>
        <v>13909.856</v>
      </c>
      <c r="X32" s="80"/>
    </row>
    <row r="33" spans="1:24" ht="24.75" customHeight="1" x14ac:dyDescent="0.25">
      <c r="A33" s="9" t="s">
        <v>89</v>
      </c>
      <c r="B33" s="26" t="s">
        <v>47</v>
      </c>
      <c r="C33" s="57" t="s">
        <v>48</v>
      </c>
      <c r="D33" s="10" t="s">
        <v>90</v>
      </c>
      <c r="E33" s="8">
        <v>8500</v>
      </c>
      <c r="F33" s="60">
        <v>506</v>
      </c>
      <c r="G33" s="60"/>
      <c r="H33" s="60"/>
      <c r="I33" s="60"/>
      <c r="J33" s="60"/>
      <c r="K33" s="60">
        <v>0</v>
      </c>
      <c r="L33" s="60"/>
      <c r="M33" s="60">
        <v>300</v>
      </c>
      <c r="N33" s="60"/>
      <c r="O33" s="63">
        <f>SUM(E33:N33)</f>
        <v>9306</v>
      </c>
      <c r="P33" s="8">
        <v>988.07</v>
      </c>
      <c r="Q33" s="27">
        <v>1296.2</v>
      </c>
      <c r="R33" s="7">
        <v>0</v>
      </c>
      <c r="S33" s="95">
        <f>SUM(P33:R33)</f>
        <v>2284.27</v>
      </c>
      <c r="T33" s="97"/>
      <c r="U33" s="95">
        <f t="shared" ref="U33:U45" si="24">IF(T33&gt;17501.86,T33-17501.86,0)</f>
        <v>0</v>
      </c>
      <c r="V33" s="38">
        <f>O33-M33</f>
        <v>9006</v>
      </c>
      <c r="W33" s="38">
        <f>IF(V33&gt;$W$32,V33-$W$32,0)</f>
        <v>0</v>
      </c>
      <c r="X33" s="11">
        <f>O33-P33-Q33-R33-W33</f>
        <v>7021.7300000000005</v>
      </c>
    </row>
    <row r="34" spans="1:24" ht="24.75" customHeight="1" x14ac:dyDescent="0.25">
      <c r="A34" s="9" t="s">
        <v>61</v>
      </c>
      <c r="B34" s="10" t="s">
        <v>47</v>
      </c>
      <c r="C34" s="10" t="s">
        <v>48</v>
      </c>
      <c r="D34" s="10" t="s">
        <v>90</v>
      </c>
      <c r="E34" s="7">
        <f>E33</f>
        <v>8500</v>
      </c>
      <c r="F34" s="60">
        <v>506</v>
      </c>
      <c r="G34" s="58"/>
      <c r="H34" s="58"/>
      <c r="I34" s="58"/>
      <c r="J34" s="58"/>
      <c r="K34" s="60">
        <v>0</v>
      </c>
      <c r="L34" s="58"/>
      <c r="M34" s="58">
        <v>840</v>
      </c>
      <c r="N34" s="58"/>
      <c r="O34" s="63">
        <f t="shared" ref="O34:O45" si="25">SUM(E34:N34)</f>
        <v>9846</v>
      </c>
      <c r="P34" s="8">
        <v>988.07</v>
      </c>
      <c r="Q34" s="7">
        <v>1191.93</v>
      </c>
      <c r="R34" s="7">
        <v>2556.64</v>
      </c>
      <c r="S34" s="43">
        <f>SUM(P34:R34)</f>
        <v>4736.6399999999994</v>
      </c>
      <c r="T34" s="42"/>
      <c r="U34" s="43">
        <f t="shared" si="24"/>
        <v>0</v>
      </c>
      <c r="V34" s="38">
        <f>O34-M34</f>
        <v>9006</v>
      </c>
      <c r="W34" s="38">
        <f t="shared" ref="W34:W45" si="26">IF(V34&gt;$W$32,V34-$W$32,0)</f>
        <v>0</v>
      </c>
      <c r="X34" s="11">
        <f t="shared" ref="X34:X45" si="27">O34-P34-Q34-R34-W34</f>
        <v>5109.3600000000006</v>
      </c>
    </row>
    <row r="35" spans="1:24" ht="33" customHeight="1" x14ac:dyDescent="0.25">
      <c r="A35" s="9" t="s">
        <v>91</v>
      </c>
      <c r="B35" s="10" t="s">
        <v>47</v>
      </c>
      <c r="C35" s="10" t="s">
        <v>48</v>
      </c>
      <c r="D35" s="10" t="s">
        <v>90</v>
      </c>
      <c r="E35" s="7">
        <f>E34</f>
        <v>8500</v>
      </c>
      <c r="F35" s="60">
        <v>506</v>
      </c>
      <c r="G35" s="58"/>
      <c r="H35" s="58"/>
      <c r="I35" s="58"/>
      <c r="J35" s="58"/>
      <c r="K35" s="60">
        <v>0</v>
      </c>
      <c r="L35" s="58"/>
      <c r="M35" s="58">
        <v>840</v>
      </c>
      <c r="N35" s="58"/>
      <c r="O35" s="63">
        <f t="shared" si="25"/>
        <v>9846</v>
      </c>
      <c r="P35" s="8">
        <v>988.07</v>
      </c>
      <c r="Q35" s="7">
        <v>1139.79</v>
      </c>
      <c r="R35" s="7">
        <v>0</v>
      </c>
      <c r="S35" s="43">
        <f>SUM(P35:R35)</f>
        <v>2127.86</v>
      </c>
      <c r="T35" s="42"/>
      <c r="U35" s="43">
        <f t="shared" si="24"/>
        <v>0</v>
      </c>
      <c r="V35" s="38">
        <f t="shared" ref="V35:V45" si="28">O35-M35</f>
        <v>9006</v>
      </c>
      <c r="W35" s="38">
        <f t="shared" si="26"/>
        <v>0</v>
      </c>
      <c r="X35" s="11">
        <f t="shared" si="27"/>
        <v>7718.14</v>
      </c>
    </row>
    <row r="36" spans="1:24" ht="24.75" customHeight="1" x14ac:dyDescent="0.25">
      <c r="A36" s="9" t="s">
        <v>103</v>
      </c>
      <c r="B36" s="10" t="s">
        <v>47</v>
      </c>
      <c r="C36" s="10" t="s">
        <v>48</v>
      </c>
      <c r="D36" s="10" t="s">
        <v>90</v>
      </c>
      <c r="E36" s="8">
        <v>8500</v>
      </c>
      <c r="F36" s="60">
        <v>506</v>
      </c>
      <c r="G36" s="58"/>
      <c r="H36" s="58"/>
      <c r="I36" s="58"/>
      <c r="J36" s="58"/>
      <c r="K36" s="60">
        <v>0</v>
      </c>
      <c r="L36" s="58"/>
      <c r="M36" s="58">
        <v>840</v>
      </c>
      <c r="N36" s="58"/>
      <c r="O36" s="63">
        <f t="shared" si="25"/>
        <v>9846</v>
      </c>
      <c r="P36" s="8">
        <v>988.07</v>
      </c>
      <c r="Q36" s="7">
        <v>1139.79</v>
      </c>
      <c r="R36" s="7">
        <f>787.1+2158.9</f>
        <v>2946</v>
      </c>
      <c r="S36" s="43">
        <f t="shared" ref="S36:S45" si="29">SUM(P36:R36)</f>
        <v>5073.8600000000006</v>
      </c>
      <c r="T36" s="42"/>
      <c r="U36" s="43">
        <f t="shared" si="24"/>
        <v>0</v>
      </c>
      <c r="V36" s="38">
        <f t="shared" si="28"/>
        <v>9006</v>
      </c>
      <c r="W36" s="38">
        <f t="shared" si="26"/>
        <v>0</v>
      </c>
      <c r="X36" s="11">
        <f t="shared" si="27"/>
        <v>4772.1400000000003</v>
      </c>
    </row>
    <row r="37" spans="1:24" ht="33" customHeight="1" x14ac:dyDescent="0.25">
      <c r="A37" s="9" t="s">
        <v>88</v>
      </c>
      <c r="B37" s="10" t="s">
        <v>47</v>
      </c>
      <c r="C37" s="10" t="s">
        <v>48</v>
      </c>
      <c r="D37" s="10" t="s">
        <v>90</v>
      </c>
      <c r="E37" s="7">
        <v>8500</v>
      </c>
      <c r="F37" s="60">
        <v>0</v>
      </c>
      <c r="G37" s="58"/>
      <c r="H37" s="58"/>
      <c r="I37" s="58"/>
      <c r="J37" s="58"/>
      <c r="K37" s="60">
        <v>0</v>
      </c>
      <c r="L37" s="58"/>
      <c r="M37" s="58">
        <v>300</v>
      </c>
      <c r="N37" s="58"/>
      <c r="O37" s="63">
        <f t="shared" si="25"/>
        <v>8800</v>
      </c>
      <c r="P37" s="8">
        <v>988.07</v>
      </c>
      <c r="Q37" s="7">
        <v>1157.05</v>
      </c>
      <c r="R37" s="7">
        <v>0</v>
      </c>
      <c r="S37" s="43">
        <f t="shared" si="29"/>
        <v>2145.12</v>
      </c>
      <c r="T37" s="42"/>
      <c r="U37" s="43">
        <f t="shared" si="24"/>
        <v>0</v>
      </c>
      <c r="V37" s="38">
        <f t="shared" si="28"/>
        <v>8500</v>
      </c>
      <c r="W37" s="38">
        <f t="shared" si="26"/>
        <v>0</v>
      </c>
      <c r="X37" s="11">
        <f t="shared" si="27"/>
        <v>6654.88</v>
      </c>
    </row>
    <row r="38" spans="1:24" ht="33" customHeight="1" x14ac:dyDescent="0.25">
      <c r="A38" s="9" t="s">
        <v>92</v>
      </c>
      <c r="B38" s="10" t="s">
        <v>47</v>
      </c>
      <c r="C38" s="10" t="s">
        <v>48</v>
      </c>
      <c r="D38" s="10" t="s">
        <v>90</v>
      </c>
      <c r="E38" s="8">
        <v>8500</v>
      </c>
      <c r="F38" s="60">
        <v>0</v>
      </c>
      <c r="G38" s="58"/>
      <c r="H38" s="58"/>
      <c r="I38" s="58"/>
      <c r="J38" s="58"/>
      <c r="K38" s="60">
        <v>0</v>
      </c>
      <c r="L38" s="58"/>
      <c r="M38" s="58">
        <v>300</v>
      </c>
      <c r="N38" s="58"/>
      <c r="O38" s="63">
        <f t="shared" si="25"/>
        <v>8800</v>
      </c>
      <c r="P38" s="8">
        <v>988.07</v>
      </c>
      <c r="Q38" s="7">
        <v>1157.05</v>
      </c>
      <c r="R38" s="7">
        <v>0</v>
      </c>
      <c r="S38" s="43">
        <f t="shared" si="29"/>
        <v>2145.12</v>
      </c>
      <c r="T38" s="42"/>
      <c r="U38" s="43">
        <f t="shared" si="24"/>
        <v>0</v>
      </c>
      <c r="V38" s="38">
        <f t="shared" si="28"/>
        <v>8500</v>
      </c>
      <c r="W38" s="38">
        <f t="shared" si="26"/>
        <v>0</v>
      </c>
      <c r="X38" s="11">
        <f t="shared" si="27"/>
        <v>6654.88</v>
      </c>
    </row>
    <row r="39" spans="1:24" ht="24.75" customHeight="1" x14ac:dyDescent="0.25">
      <c r="A39" s="9" t="s">
        <v>63</v>
      </c>
      <c r="B39" s="10" t="s">
        <v>47</v>
      </c>
      <c r="C39" s="10" t="s">
        <v>48</v>
      </c>
      <c r="D39" s="10" t="s">
        <v>90</v>
      </c>
      <c r="E39" s="8">
        <v>8500</v>
      </c>
      <c r="F39" s="60">
        <v>506</v>
      </c>
      <c r="G39" s="58"/>
      <c r="H39" s="58"/>
      <c r="I39" s="58"/>
      <c r="J39" s="58"/>
      <c r="K39" s="60">
        <v>0</v>
      </c>
      <c r="L39" s="58"/>
      <c r="M39" s="58">
        <v>480</v>
      </c>
      <c r="N39" s="58"/>
      <c r="O39" s="63">
        <f t="shared" si="25"/>
        <v>9486</v>
      </c>
      <c r="P39" s="8">
        <v>988.07</v>
      </c>
      <c r="Q39" s="7">
        <v>1296.2</v>
      </c>
      <c r="R39" s="7">
        <v>1872.13</v>
      </c>
      <c r="S39" s="43">
        <f t="shared" si="29"/>
        <v>4156.3999999999996</v>
      </c>
      <c r="T39" s="42"/>
      <c r="U39" s="43">
        <f t="shared" si="24"/>
        <v>0</v>
      </c>
      <c r="V39" s="38">
        <f t="shared" si="28"/>
        <v>9006</v>
      </c>
      <c r="W39" s="38">
        <f t="shared" si="26"/>
        <v>0</v>
      </c>
      <c r="X39" s="11">
        <f t="shared" si="27"/>
        <v>5329.6</v>
      </c>
    </row>
    <row r="40" spans="1:24" ht="24.75" customHeight="1" x14ac:dyDescent="0.25">
      <c r="A40" s="9" t="s">
        <v>93</v>
      </c>
      <c r="B40" s="10" t="s">
        <v>47</v>
      </c>
      <c r="C40" s="10" t="s">
        <v>48</v>
      </c>
      <c r="D40" s="10" t="s">
        <v>90</v>
      </c>
      <c r="E40" s="8">
        <v>8500</v>
      </c>
      <c r="F40" s="60">
        <v>506</v>
      </c>
      <c r="G40" s="58"/>
      <c r="H40" s="58"/>
      <c r="I40" s="58"/>
      <c r="J40" s="58"/>
      <c r="K40" s="60">
        <v>0</v>
      </c>
      <c r="L40" s="58"/>
      <c r="M40" s="58">
        <v>480</v>
      </c>
      <c r="N40" s="58"/>
      <c r="O40" s="63">
        <f t="shared" si="25"/>
        <v>9486</v>
      </c>
      <c r="P40" s="8">
        <v>988.07</v>
      </c>
      <c r="Q40" s="7">
        <v>1296.2</v>
      </c>
      <c r="R40" s="7">
        <v>625.76</v>
      </c>
      <c r="S40" s="43">
        <f t="shared" si="29"/>
        <v>2910.0299999999997</v>
      </c>
      <c r="T40" s="42"/>
      <c r="U40" s="43">
        <f t="shared" si="24"/>
        <v>0</v>
      </c>
      <c r="V40" s="38">
        <f t="shared" si="28"/>
        <v>9006</v>
      </c>
      <c r="W40" s="38">
        <f t="shared" si="26"/>
        <v>0</v>
      </c>
      <c r="X40" s="11">
        <f t="shared" si="27"/>
        <v>6575.97</v>
      </c>
    </row>
    <row r="41" spans="1:24" ht="33" customHeight="1" x14ac:dyDescent="0.25">
      <c r="A41" s="9" t="s">
        <v>94</v>
      </c>
      <c r="B41" s="10" t="s">
        <v>47</v>
      </c>
      <c r="C41" s="10" t="s">
        <v>48</v>
      </c>
      <c r="D41" s="10" t="s">
        <v>90</v>
      </c>
      <c r="E41" s="8">
        <v>8500</v>
      </c>
      <c r="F41" s="60">
        <v>506</v>
      </c>
      <c r="G41" s="58"/>
      <c r="H41" s="58"/>
      <c r="I41" s="58"/>
      <c r="J41" s="58"/>
      <c r="K41" s="60">
        <v>0</v>
      </c>
      <c r="L41" s="58"/>
      <c r="M41" s="58">
        <v>300</v>
      </c>
      <c r="N41" s="58"/>
      <c r="O41" s="63">
        <f t="shared" si="25"/>
        <v>9306</v>
      </c>
      <c r="P41" s="8">
        <v>988.07</v>
      </c>
      <c r="Q41" s="7">
        <v>1296.2</v>
      </c>
      <c r="R41" s="7">
        <v>0</v>
      </c>
      <c r="S41" s="43">
        <f t="shared" si="29"/>
        <v>2284.27</v>
      </c>
      <c r="T41" s="42"/>
      <c r="U41" s="43">
        <f t="shared" si="24"/>
        <v>0</v>
      </c>
      <c r="V41" s="38">
        <f t="shared" si="28"/>
        <v>9006</v>
      </c>
      <c r="W41" s="38">
        <f t="shared" si="26"/>
        <v>0</v>
      </c>
      <c r="X41" s="11">
        <f t="shared" si="27"/>
        <v>7021.7300000000005</v>
      </c>
    </row>
    <row r="42" spans="1:24" ht="24.75" customHeight="1" x14ac:dyDescent="0.25">
      <c r="A42" s="9" t="s">
        <v>64</v>
      </c>
      <c r="B42" s="10" t="s">
        <v>47</v>
      </c>
      <c r="C42" s="10" t="s">
        <v>48</v>
      </c>
      <c r="D42" s="10" t="s">
        <v>62</v>
      </c>
      <c r="E42" s="8">
        <v>8500</v>
      </c>
      <c r="F42" s="60">
        <v>506</v>
      </c>
      <c r="G42" s="58"/>
      <c r="H42" s="58"/>
      <c r="I42" s="58"/>
      <c r="J42" s="58"/>
      <c r="K42" s="60">
        <v>0</v>
      </c>
      <c r="L42" s="58"/>
      <c r="M42" s="58">
        <v>300</v>
      </c>
      <c r="N42" s="58"/>
      <c r="O42" s="63">
        <f t="shared" si="25"/>
        <v>9306</v>
      </c>
      <c r="P42" s="8">
        <v>988.07</v>
      </c>
      <c r="Q42" s="7">
        <v>1296.2</v>
      </c>
      <c r="R42" s="7">
        <f>226.16+2200.43</f>
        <v>2426.5899999999997</v>
      </c>
      <c r="S42" s="43">
        <f t="shared" si="29"/>
        <v>4710.8599999999997</v>
      </c>
      <c r="T42" s="42"/>
      <c r="U42" s="43">
        <f t="shared" si="24"/>
        <v>0</v>
      </c>
      <c r="V42" s="38">
        <f t="shared" si="28"/>
        <v>9006</v>
      </c>
      <c r="W42" s="38">
        <f t="shared" si="26"/>
        <v>0</v>
      </c>
      <c r="X42" s="11">
        <f t="shared" si="27"/>
        <v>4595.1400000000012</v>
      </c>
    </row>
    <row r="43" spans="1:24" ht="24.75" customHeight="1" x14ac:dyDescent="0.25">
      <c r="A43" s="9" t="s">
        <v>95</v>
      </c>
      <c r="B43" s="10" t="s">
        <v>47</v>
      </c>
      <c r="C43" s="10" t="s">
        <v>48</v>
      </c>
      <c r="D43" s="10" t="s">
        <v>90</v>
      </c>
      <c r="E43" s="8">
        <v>8500</v>
      </c>
      <c r="F43" s="60">
        <v>506</v>
      </c>
      <c r="G43" s="58"/>
      <c r="H43" s="58"/>
      <c r="I43" s="58"/>
      <c r="J43" s="58"/>
      <c r="K43" s="60">
        <v>0</v>
      </c>
      <c r="L43" s="58"/>
      <c r="M43" s="58">
        <v>660</v>
      </c>
      <c r="N43" s="58"/>
      <c r="O43" s="63">
        <f t="shared" si="25"/>
        <v>9666</v>
      </c>
      <c r="P43" s="8">
        <v>988.07</v>
      </c>
      <c r="Q43" s="7">
        <v>1296.2</v>
      </c>
      <c r="R43" s="7">
        <v>0</v>
      </c>
      <c r="S43" s="43">
        <f t="shared" si="29"/>
        <v>2284.27</v>
      </c>
      <c r="T43" s="42"/>
      <c r="U43" s="43">
        <f t="shared" si="24"/>
        <v>0</v>
      </c>
      <c r="V43" s="38">
        <f t="shared" si="28"/>
        <v>9006</v>
      </c>
      <c r="W43" s="38">
        <f t="shared" si="26"/>
        <v>0</v>
      </c>
      <c r="X43" s="11">
        <f t="shared" si="27"/>
        <v>7381.7300000000005</v>
      </c>
    </row>
    <row r="44" spans="1:24" ht="33" customHeight="1" x14ac:dyDescent="0.25">
      <c r="A44" s="9" t="s">
        <v>69</v>
      </c>
      <c r="B44" s="10" t="s">
        <v>47</v>
      </c>
      <c r="C44" s="10" t="s">
        <v>48</v>
      </c>
      <c r="D44" s="10" t="s">
        <v>62</v>
      </c>
      <c r="E44" s="8">
        <v>8500</v>
      </c>
      <c r="F44" s="60">
        <v>506</v>
      </c>
      <c r="G44" s="58"/>
      <c r="H44" s="58"/>
      <c r="I44" s="58"/>
      <c r="J44" s="58"/>
      <c r="K44" s="60">
        <v>0</v>
      </c>
      <c r="L44" s="58"/>
      <c r="M44" s="58">
        <v>660</v>
      </c>
      <c r="N44" s="58"/>
      <c r="O44" s="63">
        <f t="shared" si="25"/>
        <v>9666</v>
      </c>
      <c r="P44" s="8">
        <v>988.07</v>
      </c>
      <c r="Q44" s="7">
        <v>1244.06</v>
      </c>
      <c r="R44" s="7">
        <v>226.16</v>
      </c>
      <c r="S44" s="43">
        <f t="shared" si="29"/>
        <v>2458.29</v>
      </c>
      <c r="T44" s="42"/>
      <c r="U44" s="43">
        <f t="shared" si="24"/>
        <v>0</v>
      </c>
      <c r="V44" s="38">
        <f t="shared" si="28"/>
        <v>9006</v>
      </c>
      <c r="W44" s="38">
        <f t="shared" si="26"/>
        <v>0</v>
      </c>
      <c r="X44" s="11">
        <f t="shared" si="27"/>
        <v>7207.7100000000009</v>
      </c>
    </row>
    <row r="45" spans="1:24" ht="25.5" customHeight="1" thickBot="1" x14ac:dyDescent="0.3">
      <c r="A45" s="19" t="s">
        <v>96</v>
      </c>
      <c r="B45" s="20" t="s">
        <v>47</v>
      </c>
      <c r="C45" s="68" t="s">
        <v>48</v>
      </c>
      <c r="D45" s="69" t="s">
        <v>90</v>
      </c>
      <c r="E45" s="21">
        <v>8500</v>
      </c>
      <c r="F45" s="21">
        <v>506</v>
      </c>
      <c r="G45" s="70"/>
      <c r="H45" s="70"/>
      <c r="I45" s="70"/>
      <c r="J45" s="70"/>
      <c r="K45" s="70">
        <v>0</v>
      </c>
      <c r="L45" s="70"/>
      <c r="M45" s="70">
        <v>840</v>
      </c>
      <c r="N45" s="70"/>
      <c r="O45" s="71">
        <f t="shared" si="25"/>
        <v>9846</v>
      </c>
      <c r="P45" s="72">
        <v>988.07</v>
      </c>
      <c r="Q45" s="21">
        <v>1191.93</v>
      </c>
      <c r="R45" s="72">
        <v>2531.39</v>
      </c>
      <c r="S45" s="73">
        <f t="shared" si="29"/>
        <v>4711.3899999999994</v>
      </c>
      <c r="T45" s="83"/>
      <c r="U45" s="83">
        <f t="shared" si="24"/>
        <v>0</v>
      </c>
      <c r="V45" s="72">
        <f t="shared" si="28"/>
        <v>9006</v>
      </c>
      <c r="W45" s="72">
        <f t="shared" si="26"/>
        <v>0</v>
      </c>
      <c r="X45" s="100">
        <f t="shared" si="27"/>
        <v>5134.6100000000006</v>
      </c>
    </row>
    <row r="46" spans="1:24" ht="15.75" thickBot="1" x14ac:dyDescent="0.3">
      <c r="A46" s="16"/>
      <c r="B46" s="17"/>
      <c r="C46" s="17"/>
      <c r="D46" s="17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</row>
    <row r="47" spans="1:24" ht="15" customHeight="1" thickBot="1" x14ac:dyDescent="0.3">
      <c r="A47" s="113" t="s">
        <v>67</v>
      </c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5"/>
    </row>
    <row r="48" spans="1:24" ht="25.5" thickBot="1" x14ac:dyDescent="0.3">
      <c r="A48" s="22" t="s">
        <v>0</v>
      </c>
      <c r="B48" s="23" t="s">
        <v>1</v>
      </c>
      <c r="C48" s="23" t="s">
        <v>2</v>
      </c>
      <c r="D48" s="23" t="s">
        <v>53</v>
      </c>
      <c r="E48" s="116" t="s">
        <v>66</v>
      </c>
      <c r="F48" s="117"/>
      <c r="G48" s="130"/>
      <c r="H48" s="23" t="s">
        <v>49</v>
      </c>
      <c r="I48" s="23"/>
      <c r="J48" s="23"/>
      <c r="K48" s="23"/>
      <c r="L48" s="23"/>
      <c r="M48" s="23" t="s">
        <v>76</v>
      </c>
      <c r="N48" s="40"/>
      <c r="O48" s="23" t="s">
        <v>70</v>
      </c>
      <c r="P48" s="59"/>
      <c r="Q48" s="23" t="s">
        <v>11</v>
      </c>
      <c r="R48" s="116" t="s">
        <v>50</v>
      </c>
      <c r="S48" s="117"/>
      <c r="T48" s="117"/>
      <c r="U48" s="117"/>
      <c r="V48" s="117"/>
      <c r="W48" s="117"/>
      <c r="X48" s="118"/>
    </row>
    <row r="49" spans="1:24" ht="33.75" thickBot="1" x14ac:dyDescent="0.3">
      <c r="A49" s="35" t="s">
        <v>65</v>
      </c>
      <c r="B49" s="24" t="s">
        <v>51</v>
      </c>
      <c r="C49" s="24" t="s">
        <v>52</v>
      </c>
      <c r="D49" s="25">
        <v>6224.02</v>
      </c>
      <c r="E49" s="131">
        <v>1757.43</v>
      </c>
      <c r="F49" s="132"/>
      <c r="G49" s="133"/>
      <c r="H49" s="34">
        <v>2786.88</v>
      </c>
      <c r="I49" s="24"/>
      <c r="J49" s="24"/>
      <c r="K49" s="24"/>
      <c r="L49" s="24"/>
      <c r="M49" s="65">
        <v>300</v>
      </c>
      <c r="N49" s="39"/>
      <c r="O49" s="71">
        <f>SUM(D49:N49)</f>
        <v>11068.330000000002</v>
      </c>
      <c r="P49" s="61"/>
      <c r="Q49" s="64">
        <v>1361.99</v>
      </c>
      <c r="R49" s="119">
        <f>O49-Q49</f>
        <v>9706.340000000002</v>
      </c>
      <c r="S49" s="120"/>
      <c r="T49" s="120"/>
      <c r="U49" s="120"/>
      <c r="V49" s="120"/>
      <c r="W49" s="120"/>
      <c r="X49" s="121"/>
    </row>
    <row r="51" spans="1:24" x14ac:dyDescent="0.25">
      <c r="A51" s="44" t="s">
        <v>108</v>
      </c>
      <c r="B51" s="32"/>
      <c r="C51" s="32"/>
      <c r="D51" s="32"/>
      <c r="E51" s="31"/>
      <c r="F51" s="31"/>
      <c r="G51" s="30"/>
      <c r="H51" s="30"/>
      <c r="I51" s="30"/>
      <c r="J51" s="30"/>
    </row>
    <row r="52" spans="1:24" x14ac:dyDescent="0.25">
      <c r="A52" t="s">
        <v>73</v>
      </c>
      <c r="E52" s="28"/>
      <c r="F52" s="28"/>
      <c r="G52" s="29"/>
      <c r="H52" s="29"/>
      <c r="I52" s="29"/>
      <c r="J52" s="29"/>
    </row>
    <row r="53" spans="1:24" x14ac:dyDescent="0.25">
      <c r="A53" s="41"/>
      <c r="B53" s="36"/>
      <c r="C53" s="36"/>
      <c r="D53" s="1"/>
      <c r="E53" s="33"/>
      <c r="F53" s="3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x14ac:dyDescent="0.25">
      <c r="A54" s="3"/>
      <c r="B54" s="55"/>
      <c r="C54" s="55"/>
      <c r="D54" s="55"/>
      <c r="E54" s="54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54"/>
      <c r="Q54" s="54"/>
      <c r="R54" s="54"/>
      <c r="S54" s="54"/>
      <c r="T54" s="54"/>
      <c r="U54" s="54"/>
      <c r="V54" s="54"/>
      <c r="W54" s="54"/>
      <c r="X54" s="56"/>
    </row>
  </sheetData>
  <mergeCells count="54">
    <mergeCell ref="S31:S32"/>
    <mergeCell ref="T31:T32"/>
    <mergeCell ref="U31:U32"/>
    <mergeCell ref="V31:W31"/>
    <mergeCell ref="A2:D2"/>
    <mergeCell ref="E2:O2"/>
    <mergeCell ref="H31:H32"/>
    <mergeCell ref="I31:I32"/>
    <mergeCell ref="J31:J32"/>
    <mergeCell ref="K31:K32"/>
    <mergeCell ref="B3:B5"/>
    <mergeCell ref="C3:C5"/>
    <mergeCell ref="D3:D5"/>
    <mergeCell ref="E3:E5"/>
    <mergeCell ref="F3:F5"/>
    <mergeCell ref="G3:G5"/>
    <mergeCell ref="E48:G48"/>
    <mergeCell ref="E49:G49"/>
    <mergeCell ref="A31:A32"/>
    <mergeCell ref="B31:B32"/>
    <mergeCell ref="C31:C32"/>
    <mergeCell ref="D31:D32"/>
    <mergeCell ref="E31:E32"/>
    <mergeCell ref="F31:F32"/>
    <mergeCell ref="G31:G32"/>
    <mergeCell ref="F54:O54"/>
    <mergeCell ref="P2:S2"/>
    <mergeCell ref="A47:X47"/>
    <mergeCell ref="R48:X48"/>
    <mergeCell ref="R49:X49"/>
    <mergeCell ref="T2:W2"/>
    <mergeCell ref="T3:U3"/>
    <mergeCell ref="V3:W3"/>
    <mergeCell ref="L31:L32"/>
    <mergeCell ref="M31:M32"/>
    <mergeCell ref="N31:N32"/>
    <mergeCell ref="O31:O32"/>
    <mergeCell ref="P31:P32"/>
    <mergeCell ref="Q31:Q32"/>
    <mergeCell ref="A3:A5"/>
    <mergeCell ref="R31:R32"/>
    <mergeCell ref="H3:H5"/>
    <mergeCell ref="I3:I5"/>
    <mergeCell ref="J3:J5"/>
    <mergeCell ref="K3:K5"/>
    <mergeCell ref="Q3:Q5"/>
    <mergeCell ref="R3:R5"/>
    <mergeCell ref="S3:S5"/>
    <mergeCell ref="X2:X5"/>
    <mergeCell ref="L3:L5"/>
    <mergeCell ref="M3:M5"/>
    <mergeCell ref="N3:N5"/>
    <mergeCell ref="O3:O5"/>
    <mergeCell ref="P3:P5"/>
  </mergeCells>
  <pageMargins left="0.11811023622047245" right="0.11811023622047245" top="0.39370078740157483" bottom="0.39370078740157483" header="0.31496062992125984" footer="0.31496062992125984"/>
  <pageSetup paperSize="9" fitToHeight="0" orientation="landscape" horizontalDpi="4294967295" verticalDpi="4294967295" r:id="rId1"/>
  <ignoredErrors>
    <ignoredError sqref="O18 O2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80D06-0F90-4A5B-9966-43DB2C4366CA}">
  <dimension ref="B6:D43"/>
  <sheetViews>
    <sheetView topLeftCell="A4" zoomScale="140" zoomScaleNormal="140" workbookViewId="0">
      <selection activeCell="B11" sqref="B11:C11"/>
    </sheetView>
  </sheetViews>
  <sheetFormatPr defaultRowHeight="15" x14ac:dyDescent="0.25"/>
  <cols>
    <col min="3" max="3" width="14.28515625" customWidth="1"/>
    <col min="6" max="7" width="9.140625" customWidth="1"/>
  </cols>
  <sheetData>
    <row r="6" spans="2:4" ht="15.75" thickBot="1" x14ac:dyDescent="0.3"/>
    <row r="7" spans="2:4" ht="15.75" customHeight="1" thickBot="1" x14ac:dyDescent="0.3">
      <c r="B7" s="152" t="s">
        <v>81</v>
      </c>
      <c r="C7" s="153"/>
      <c r="D7" s="154"/>
    </row>
    <row r="8" spans="2:4" ht="15.75" customHeight="1" x14ac:dyDescent="0.25">
      <c r="B8" s="148"/>
      <c r="C8" s="149"/>
      <c r="D8" s="45"/>
    </row>
    <row r="9" spans="2:4" ht="15.75" customHeight="1" x14ac:dyDescent="0.25">
      <c r="B9" s="144"/>
      <c r="C9" s="145"/>
      <c r="D9" s="46"/>
    </row>
    <row r="10" spans="2:4" ht="15.75" customHeight="1" x14ac:dyDescent="0.25">
      <c r="B10" s="144"/>
      <c r="C10" s="145"/>
      <c r="D10" s="46"/>
    </row>
    <row r="11" spans="2:4" ht="15.75" customHeight="1" x14ac:dyDescent="0.25">
      <c r="B11" s="144"/>
      <c r="C11" s="145"/>
      <c r="D11" s="46"/>
    </row>
    <row r="12" spans="2:4" ht="15.75" customHeight="1" x14ac:dyDescent="0.25">
      <c r="B12" s="144"/>
      <c r="C12" s="145"/>
      <c r="D12" s="46"/>
    </row>
    <row r="13" spans="2:4" ht="15.75" customHeight="1" x14ac:dyDescent="0.25">
      <c r="B13" s="144"/>
      <c r="C13" s="145"/>
      <c r="D13" s="46"/>
    </row>
    <row r="14" spans="2:4" ht="15.75" customHeight="1" x14ac:dyDescent="0.25">
      <c r="B14" s="150"/>
      <c r="C14" s="151"/>
      <c r="D14" s="46"/>
    </row>
    <row r="15" spans="2:4" ht="15.75" customHeight="1" x14ac:dyDescent="0.25">
      <c r="B15" s="144"/>
      <c r="C15" s="145"/>
      <c r="D15" s="46"/>
    </row>
    <row r="16" spans="2:4" ht="15.75" customHeight="1" x14ac:dyDescent="0.25">
      <c r="B16" s="150"/>
      <c r="C16" s="151"/>
      <c r="D16" s="46"/>
    </row>
    <row r="17" spans="2:4" ht="15.75" customHeight="1" x14ac:dyDescent="0.25">
      <c r="B17" s="144"/>
      <c r="C17" s="145"/>
      <c r="D17" s="46"/>
    </row>
    <row r="18" spans="2:4" ht="15.75" customHeight="1" x14ac:dyDescent="0.25">
      <c r="B18" s="144"/>
      <c r="C18" s="145"/>
      <c r="D18" s="46"/>
    </row>
    <row r="19" spans="2:4" ht="15.75" customHeight="1" x14ac:dyDescent="0.25">
      <c r="B19" s="144"/>
      <c r="C19" s="145"/>
      <c r="D19" s="46"/>
    </row>
    <row r="20" spans="2:4" ht="15.75" customHeight="1" x14ac:dyDescent="0.25">
      <c r="B20" s="144"/>
      <c r="C20" s="145"/>
      <c r="D20" s="46"/>
    </row>
    <row r="21" spans="2:4" ht="15.75" customHeight="1" x14ac:dyDescent="0.25">
      <c r="B21" s="144"/>
      <c r="C21" s="145"/>
      <c r="D21" s="46"/>
    </row>
    <row r="22" spans="2:4" ht="15.75" customHeight="1" x14ac:dyDescent="0.25">
      <c r="B22" s="144"/>
      <c r="C22" s="145"/>
      <c r="D22" s="46"/>
    </row>
    <row r="23" spans="2:4" ht="15.75" customHeight="1" x14ac:dyDescent="0.25">
      <c r="B23" s="144"/>
      <c r="C23" s="145"/>
      <c r="D23" s="46"/>
    </row>
    <row r="24" spans="2:4" ht="15.75" customHeight="1" x14ac:dyDescent="0.25">
      <c r="B24" s="144"/>
      <c r="C24" s="145"/>
      <c r="D24" s="46"/>
    </row>
    <row r="25" spans="2:4" ht="15.75" customHeight="1" thickBot="1" x14ac:dyDescent="0.3">
      <c r="B25" s="146"/>
      <c r="C25" s="147"/>
      <c r="D25" s="47"/>
    </row>
    <row r="26" spans="2:4" ht="15.75" customHeight="1" x14ac:dyDescent="0.25">
      <c r="B26" s="148"/>
      <c r="C26" s="149"/>
      <c r="D26" s="45"/>
    </row>
    <row r="27" spans="2:4" ht="15.75" customHeight="1" x14ac:dyDescent="0.25">
      <c r="B27" s="144"/>
      <c r="C27" s="145"/>
      <c r="D27" s="46"/>
    </row>
    <row r="28" spans="2:4" ht="15.75" customHeight="1" x14ac:dyDescent="0.25">
      <c r="B28" s="144"/>
      <c r="C28" s="145"/>
      <c r="D28" s="46"/>
    </row>
    <row r="29" spans="2:4" ht="15.75" customHeight="1" thickBot="1" x14ac:dyDescent="0.3">
      <c r="B29" s="146"/>
      <c r="C29" s="147"/>
      <c r="D29" s="47"/>
    </row>
    <row r="30" spans="2:4" ht="15.75" customHeight="1" x14ac:dyDescent="0.25">
      <c r="B30" s="148"/>
      <c r="C30" s="149"/>
      <c r="D30" s="45"/>
    </row>
    <row r="31" spans="2:4" ht="15.75" customHeight="1" x14ac:dyDescent="0.25">
      <c r="B31" s="144"/>
      <c r="C31" s="145"/>
      <c r="D31" s="46"/>
    </row>
    <row r="32" spans="2:4" ht="15.75" customHeight="1" x14ac:dyDescent="0.25">
      <c r="B32" s="144"/>
      <c r="C32" s="145"/>
      <c r="D32" s="46"/>
    </row>
    <row r="33" spans="2:4" ht="15.75" customHeight="1" x14ac:dyDescent="0.25">
      <c r="B33" s="144"/>
      <c r="C33" s="145"/>
      <c r="D33" s="46"/>
    </row>
    <row r="34" spans="2:4" ht="15.75" customHeight="1" x14ac:dyDescent="0.25">
      <c r="B34" s="144"/>
      <c r="C34" s="145"/>
      <c r="D34" s="46"/>
    </row>
    <row r="35" spans="2:4" ht="15.75" customHeight="1" x14ac:dyDescent="0.25">
      <c r="B35" s="144"/>
      <c r="C35" s="145"/>
      <c r="D35" s="46"/>
    </row>
    <row r="36" spans="2:4" ht="15.75" customHeight="1" x14ac:dyDescent="0.25">
      <c r="B36" s="144"/>
      <c r="C36" s="145"/>
      <c r="D36" s="46"/>
    </row>
    <row r="37" spans="2:4" ht="15.75" customHeight="1" x14ac:dyDescent="0.25">
      <c r="B37" s="144"/>
      <c r="C37" s="145"/>
      <c r="D37" s="46"/>
    </row>
    <row r="38" spans="2:4" ht="15.75" customHeight="1" x14ac:dyDescent="0.25">
      <c r="B38" s="144"/>
      <c r="C38" s="145"/>
      <c r="D38" s="46"/>
    </row>
    <row r="39" spans="2:4" ht="15.75" customHeight="1" x14ac:dyDescent="0.25">
      <c r="B39" s="144"/>
      <c r="C39" s="145"/>
      <c r="D39" s="46"/>
    </row>
    <row r="40" spans="2:4" ht="15.75" customHeight="1" thickBot="1" x14ac:dyDescent="0.3">
      <c r="B40" s="142"/>
      <c r="C40" s="143"/>
      <c r="D40" s="46"/>
    </row>
    <row r="41" spans="2:4" ht="15.75" customHeight="1" x14ac:dyDescent="0.25">
      <c r="B41" s="144"/>
      <c r="C41" s="145"/>
      <c r="D41" s="46"/>
    </row>
    <row r="42" spans="2:4" ht="15.75" customHeight="1" x14ac:dyDescent="0.25">
      <c r="B42" s="144"/>
      <c r="C42" s="145"/>
      <c r="D42" s="46"/>
    </row>
    <row r="43" spans="2:4" ht="15.75" customHeight="1" thickBot="1" x14ac:dyDescent="0.3">
      <c r="B43" s="142"/>
      <c r="C43" s="143"/>
      <c r="D43" s="48"/>
    </row>
  </sheetData>
  <mergeCells count="37">
    <mergeCell ref="B12:C12"/>
    <mergeCell ref="B7:D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43:C43"/>
    <mergeCell ref="B37:C37"/>
    <mergeCell ref="B38:C38"/>
    <mergeCell ref="B39:C39"/>
    <mergeCell ref="B40:C40"/>
    <mergeCell ref="B41:C41"/>
    <mergeCell ref="B42:C4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MARÇO_2026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Câmara Municipal Ponte Nova</cp:lastModifiedBy>
  <cp:lastPrinted>2026-03-13T20:19:31Z</cp:lastPrinted>
  <dcterms:created xsi:type="dcterms:W3CDTF">2020-07-08T18:29:20Z</dcterms:created>
  <dcterms:modified xsi:type="dcterms:W3CDTF">2026-04-14T16:35:58Z</dcterms:modified>
</cp:coreProperties>
</file>